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r5+wGImuAWF+RMgEN8XgLB9sp7j2r9Ts4zYD0EZVuk+3AygGnhHNokZt1Zb5lbt69FJR+PcWp4TmFzX/2mOAyg==" workbookSaltValue="pOVi3GWtlfBudA3Y68pbpg==" workbookSpinCount="100000" lockStructure="1"/>
  <bookViews>
    <workbookView xWindow="0" yWindow="0" windowWidth="20490" windowHeight="6720" tabRatio="655" activeTab="1"/>
  </bookViews>
  <sheets>
    <sheet name="Cover" sheetId="14" r:id="rId1"/>
    <sheet name="Firm Details" sheetId="12" r:id="rId2"/>
    <sheet name="Governance" sheetId="1" r:id="rId3"/>
    <sheet name="Risk Profile 1" sheetId="11" r:id="rId4"/>
    <sheet name="Risk Profile 2" sheetId="13" r:id="rId5"/>
    <sheet name="RBA Monitoring" sheetId="10" r:id="rId6"/>
    <sheet name="SA" sheetId="9" r:id="rId7"/>
    <sheet name="MI" sheetId="8" r:id="rId8"/>
    <sheet name="Statement of Compliance" sheetId="6" r:id="rId9"/>
    <sheet name="Validations" sheetId="5" state="hidden" r:id="rId10"/>
  </sheets>
  <definedNames>
    <definedName name="_xlnm._FilterDatabase" localSheetId="9" hidden="1">Validations!$A$2:$R$247</definedName>
    <definedName name="_GoBack" localSheetId="2">Governance!$B$7</definedName>
    <definedName name="_Ref433287753" localSheetId="2">Governance!#REF!</definedName>
    <definedName name="Authorisation">Validations!$C$3:$C$7</definedName>
    <definedName name="Country_All">Validations!$N$3:$N$247</definedName>
    <definedName name="Country_EEA">Validations!$M$3:$M$33</definedName>
    <definedName name="Country_NonEU">Validations!$J$3:$J$220</definedName>
    <definedName name="County">Validations!$O$3:$O$50</definedName>
    <definedName name="FOE_FOS">Validations!$L$3:$L$6</definedName>
    <definedName name="FOE_FOS1">Validations!$L$3:$L$4</definedName>
    <definedName name="FOEFOS">Validations!$S$3:$T$6</definedName>
    <definedName name="Frequency">Validations!$E$3:$E$9</definedName>
    <definedName name="Months">Validations!$F$3:$F$16</definedName>
    <definedName name="PEP_Screening">Validations!$G$3:$G$4</definedName>
    <definedName name="_xlnm.Print_Area" localSheetId="0">Cover!$B$2:$F$31</definedName>
    <definedName name="_xlnm.Print_Area" localSheetId="1">'Firm Details'!$A$1:$F$24</definedName>
    <definedName name="_xlnm.Print_Area" localSheetId="2">Governance!$A$1:$F$74</definedName>
    <definedName name="_xlnm.Print_Area" localSheetId="7">MI!$A$1:$C$6</definedName>
    <definedName name="_xlnm.Print_Area" localSheetId="5">'RBA Monitoring'!$A$1:$D$44</definedName>
    <definedName name="_xlnm.Print_Area" localSheetId="3">'Risk Profile 1'!$A$1:$E$99</definedName>
    <definedName name="_xlnm.Print_Area" localSheetId="4">'Risk Profile 2'!$A$1:$D$126</definedName>
    <definedName name="_xlnm.Print_Area" localSheetId="6">SA!$A$1:$F$15</definedName>
    <definedName name="_xlnm.Print_Area" localSheetId="8">'Statement of Compliance'!$A$1:$E$27</definedName>
    <definedName name="_xlnm.Print_Titles" localSheetId="3">'Risk Profile 1'!$1:$3</definedName>
    <definedName name="_xlnm.Print_Titles" localSheetId="4">'Risk Profile 2'!$1:$3</definedName>
    <definedName name="Ranking">Validations!$K$3:$K$8</definedName>
    <definedName name="Regulator">#REF!</definedName>
    <definedName name="Risk_Rating">Validations!$H$3:$H$8</definedName>
    <definedName name="Train_Freq">Validations!$R$3:$R$10</definedName>
    <definedName name="Train_YN">Validations!$U$3:$U$5</definedName>
    <definedName name="Turnover">Validations!$B$3:$B$5</definedName>
    <definedName name="Y_N">Validations!$D$3:$D$4</definedName>
    <definedName name="Yes_No">Validations!$A$3:$A$5</definedName>
  </definedNames>
  <calcPr calcId="162913"/>
</workbook>
</file>

<file path=xl/calcChain.xml><?xml version="1.0" encoding="utf-8"?>
<calcChain xmlns="http://schemas.openxmlformats.org/spreadsheetml/2006/main">
  <c r="H20" i="6" l="1"/>
  <c r="B24" i="11" l="1"/>
  <c r="B18" i="1"/>
  <c r="E17" i="11" l="1"/>
  <c r="H20" i="11" l="1"/>
  <c r="H23" i="11"/>
  <c r="E24" i="11" s="1"/>
  <c r="H27" i="11" l="1"/>
  <c r="H28" i="11"/>
  <c r="H25" i="11"/>
  <c r="H29" i="11"/>
  <c r="H26" i="11"/>
  <c r="F24" i="12" l="1"/>
  <c r="E24" i="12"/>
  <c r="D24" i="12"/>
  <c r="C24" i="12"/>
  <c r="I23" i="12" l="1"/>
  <c r="I20" i="12" l="1"/>
  <c r="C21" i="12"/>
  <c r="H40" i="11" l="1"/>
  <c r="C41" i="11" s="1"/>
  <c r="H45" i="13" l="1"/>
  <c r="H46" i="13"/>
  <c r="E46" i="13" s="1"/>
  <c r="H125" i="13"/>
  <c r="E125" i="13" s="1"/>
  <c r="H124" i="13"/>
  <c r="E124" i="13" s="1"/>
  <c r="H123" i="13"/>
  <c r="E123" i="13" s="1"/>
  <c r="H122" i="13"/>
  <c r="E122" i="13" s="1"/>
  <c r="H121" i="13"/>
  <c r="E121" i="13" s="1"/>
  <c r="H120" i="13"/>
  <c r="E120" i="13" s="1"/>
  <c r="H119" i="13"/>
  <c r="E119" i="13" s="1"/>
  <c r="H118" i="13"/>
  <c r="E118" i="13" s="1"/>
  <c r="H117" i="13"/>
  <c r="E117" i="13" s="1"/>
  <c r="H116" i="13"/>
  <c r="E116" i="13" s="1"/>
  <c r="H115" i="13"/>
  <c r="E115" i="13" s="1"/>
  <c r="H114" i="13"/>
  <c r="E114" i="13" s="1"/>
  <c r="H113" i="13"/>
  <c r="E113" i="13" s="1"/>
  <c r="H112" i="13"/>
  <c r="E112" i="13" s="1"/>
  <c r="H111" i="13"/>
  <c r="E111" i="13" s="1"/>
  <c r="H110" i="13"/>
  <c r="E110" i="13" s="1"/>
  <c r="H109" i="13"/>
  <c r="E109" i="13" s="1"/>
  <c r="H108" i="13"/>
  <c r="E108" i="13" s="1"/>
  <c r="H107" i="13"/>
  <c r="E107" i="13" s="1"/>
  <c r="H106" i="13"/>
  <c r="E106" i="13" s="1"/>
  <c r="H105" i="13"/>
  <c r="E105" i="13" s="1"/>
  <c r="H104" i="13"/>
  <c r="E104" i="13" s="1"/>
  <c r="H103" i="13"/>
  <c r="E103" i="13" s="1"/>
  <c r="H102" i="13"/>
  <c r="E102" i="13" s="1"/>
  <c r="H101" i="13"/>
  <c r="E101" i="13" s="1"/>
  <c r="H100" i="13"/>
  <c r="E100" i="13" s="1"/>
  <c r="H99" i="13"/>
  <c r="E99" i="13" s="1"/>
  <c r="H98" i="13"/>
  <c r="E98" i="13" s="1"/>
  <c r="H97" i="13"/>
  <c r="E97" i="13" s="1"/>
  <c r="H96" i="13"/>
  <c r="E96" i="13" s="1"/>
  <c r="H95" i="13"/>
  <c r="E95" i="13" s="1"/>
  <c r="H94" i="13"/>
  <c r="E94" i="13" s="1"/>
  <c r="H93" i="13"/>
  <c r="E93" i="13" s="1"/>
  <c r="H92" i="13"/>
  <c r="E92" i="13" s="1"/>
  <c r="H91" i="13"/>
  <c r="E91" i="13" s="1"/>
  <c r="H90" i="13"/>
  <c r="E90" i="13" s="1"/>
  <c r="H89" i="13"/>
  <c r="E89" i="13" s="1"/>
  <c r="H88" i="13"/>
  <c r="E88" i="13" s="1"/>
  <c r="H87" i="13"/>
  <c r="E87" i="13" s="1"/>
  <c r="H86" i="13"/>
  <c r="E86" i="13" s="1"/>
  <c r="H85" i="13"/>
  <c r="E85" i="13" s="1"/>
  <c r="H84" i="13"/>
  <c r="E84" i="13" s="1"/>
  <c r="H83" i="13"/>
  <c r="E83" i="13" s="1"/>
  <c r="H82" i="13"/>
  <c r="E82" i="13" s="1"/>
  <c r="H81" i="13"/>
  <c r="E81" i="13" s="1"/>
  <c r="H80" i="13"/>
  <c r="E80" i="13" s="1"/>
  <c r="H79" i="13"/>
  <c r="E79" i="13" s="1"/>
  <c r="H78" i="13"/>
  <c r="E78" i="13" s="1"/>
  <c r="H77" i="13"/>
  <c r="E77" i="13" s="1"/>
  <c r="H76" i="13"/>
  <c r="E76" i="13" s="1"/>
  <c r="H75" i="13"/>
  <c r="E75" i="13" s="1"/>
  <c r="H74" i="13"/>
  <c r="E74" i="13" s="1"/>
  <c r="H73" i="13"/>
  <c r="E73" i="13" s="1"/>
  <c r="H72" i="13"/>
  <c r="E72" i="13" s="1"/>
  <c r="H71" i="13"/>
  <c r="E71" i="13" s="1"/>
  <c r="H70" i="13"/>
  <c r="E70" i="13" s="1"/>
  <c r="H69" i="13"/>
  <c r="E69" i="13" s="1"/>
  <c r="H68" i="13"/>
  <c r="E68" i="13" s="1"/>
  <c r="H67" i="13"/>
  <c r="E67" i="13" s="1"/>
  <c r="H66" i="13"/>
  <c r="E66" i="13" s="1"/>
  <c r="H65" i="13"/>
  <c r="E65" i="13" s="1"/>
  <c r="H64" i="13"/>
  <c r="E64" i="13" s="1"/>
  <c r="H63" i="13"/>
  <c r="E63" i="13" s="1"/>
  <c r="H62" i="13"/>
  <c r="E62" i="13" s="1"/>
  <c r="H61" i="13"/>
  <c r="E61" i="13" s="1"/>
  <c r="H60" i="13"/>
  <c r="E60" i="13" s="1"/>
  <c r="H59" i="13"/>
  <c r="E59" i="13" s="1"/>
  <c r="H58" i="13"/>
  <c r="E58" i="13" s="1"/>
  <c r="H57" i="13"/>
  <c r="E57" i="13" s="1"/>
  <c r="H56" i="13"/>
  <c r="E56" i="13" s="1"/>
  <c r="H55" i="13"/>
  <c r="E55" i="13" s="1"/>
  <c r="H54" i="13"/>
  <c r="E54" i="13" s="1"/>
  <c r="H53" i="13"/>
  <c r="E53" i="13" s="1"/>
  <c r="H52" i="13"/>
  <c r="E52" i="13" s="1"/>
  <c r="H51" i="13"/>
  <c r="E51" i="13" s="1"/>
  <c r="H50" i="13"/>
  <c r="E50" i="13" s="1"/>
  <c r="H49" i="13"/>
  <c r="E49" i="13" s="1"/>
  <c r="H48" i="13"/>
  <c r="E48" i="13" s="1"/>
  <c r="H47" i="13"/>
  <c r="E47" i="13" s="1"/>
  <c r="F39" i="1" l="1"/>
  <c r="H42" i="1"/>
  <c r="H41" i="1"/>
  <c r="H40" i="1"/>
  <c r="H39" i="1"/>
  <c r="H38" i="1"/>
  <c r="E44" i="11" l="1"/>
  <c r="F18" i="12"/>
  <c r="D17" i="11" l="1"/>
  <c r="H14" i="9" l="1"/>
  <c r="H24" i="6"/>
  <c r="H26" i="6"/>
  <c r="H25" i="6"/>
  <c r="H41" i="10" l="1"/>
  <c r="I23" i="10"/>
  <c r="H23" i="10" s="1"/>
  <c r="H26" i="13"/>
  <c r="H25" i="13"/>
  <c r="E48" i="11"/>
  <c r="E30" i="11" l="1"/>
  <c r="H39" i="11"/>
  <c r="C39" i="11" s="1"/>
  <c r="H34" i="11"/>
  <c r="F34" i="11" s="1"/>
  <c r="E28" i="11"/>
  <c r="E27" i="11"/>
  <c r="E26" i="11"/>
  <c r="E25" i="11"/>
  <c r="H66" i="1"/>
  <c r="G66" i="1" s="1"/>
  <c r="E14" i="9"/>
  <c r="E9" i="9" l="1"/>
  <c r="H44" i="11"/>
  <c r="E45" i="13"/>
  <c r="H43" i="13"/>
  <c r="H18" i="13"/>
  <c r="E18" i="13" s="1"/>
  <c r="F8" i="11"/>
  <c r="E8" i="13"/>
  <c r="H50" i="11"/>
  <c r="E50" i="11" s="1"/>
  <c r="H21" i="11" l="1"/>
  <c r="H17" i="11" l="1"/>
  <c r="H24" i="1"/>
  <c r="F24" i="1" s="1"/>
  <c r="H33" i="1"/>
  <c r="F33" i="1" s="1"/>
  <c r="H32" i="1"/>
  <c r="F32" i="1" s="1"/>
  <c r="H31" i="1"/>
  <c r="F31" i="1" s="1"/>
  <c r="H30" i="1"/>
  <c r="F30" i="1" s="1"/>
  <c r="H29" i="1"/>
  <c r="F29" i="1" s="1"/>
  <c r="H28" i="1"/>
  <c r="F28" i="1" s="1"/>
  <c r="H27" i="1"/>
  <c r="F27" i="1" s="1"/>
  <c r="H26" i="1"/>
  <c r="F26" i="1" s="1"/>
  <c r="H25" i="1"/>
  <c r="F25" i="1" s="1"/>
  <c r="H23" i="1"/>
  <c r="F23" i="1" s="1"/>
  <c r="H22" i="1"/>
  <c r="F22" i="1" s="1"/>
  <c r="H21" i="1"/>
  <c r="F21" i="1" s="1"/>
  <c r="H20" i="1"/>
  <c r="F20" i="1" s="1"/>
  <c r="I17" i="12"/>
  <c r="F20" i="6" l="1"/>
  <c r="H16" i="13" l="1"/>
  <c r="H46" i="11"/>
  <c r="E46" i="11" s="1"/>
  <c r="H51" i="11"/>
  <c r="E51" i="11" s="1"/>
  <c r="H19" i="1"/>
  <c r="F19" i="1" s="1"/>
  <c r="E11" i="13" l="1"/>
  <c r="H20" i="13"/>
  <c r="H22" i="13" l="1"/>
  <c r="H21" i="13"/>
  <c r="H19" i="13"/>
  <c r="F26" i="6"/>
  <c r="F25" i="6"/>
  <c r="F24" i="6"/>
  <c r="H42" i="11"/>
  <c r="H16" i="1"/>
  <c r="F40" i="11" l="1"/>
  <c r="H45" i="11"/>
  <c r="E45" i="11" s="1"/>
  <c r="I43" i="10" l="1"/>
  <c r="H43" i="10" s="1"/>
  <c r="H35" i="1" l="1"/>
  <c r="H11" i="6"/>
  <c r="I28" i="10" l="1"/>
  <c r="H28" i="10" s="1"/>
  <c r="I25" i="10"/>
  <c r="H25" i="10" s="1"/>
  <c r="H62" i="1" l="1"/>
  <c r="H17" i="6" l="1"/>
  <c r="E30" i="14" s="1"/>
  <c r="H9" i="6"/>
  <c r="H7" i="6"/>
  <c r="H5" i="6"/>
  <c r="H5" i="8"/>
  <c r="E27" i="14" s="1"/>
  <c r="H12" i="9"/>
  <c r="H10" i="9"/>
  <c r="H8" i="9"/>
  <c r="H5" i="9"/>
  <c r="I40" i="10"/>
  <c r="H40" i="10" s="1"/>
  <c r="I38" i="10"/>
  <c r="H38" i="10" s="1"/>
  <c r="I36" i="10"/>
  <c r="H36" i="10" s="1"/>
  <c r="I34" i="10"/>
  <c r="I30" i="10"/>
  <c r="H30" i="10" s="1"/>
  <c r="I20" i="10"/>
  <c r="I16" i="10"/>
  <c r="E21" i="14" s="1"/>
  <c r="I11" i="10"/>
  <c r="I7" i="10"/>
  <c r="I9" i="10"/>
  <c r="H41" i="13"/>
  <c r="D41" i="13" s="1"/>
  <c r="H39" i="13"/>
  <c r="D39" i="13" s="1"/>
  <c r="H37" i="13"/>
  <c r="H35" i="13"/>
  <c r="D35" i="13" s="1"/>
  <c r="H33" i="13"/>
  <c r="D33" i="13" s="1"/>
  <c r="H31" i="13"/>
  <c r="H15" i="13"/>
  <c r="H14" i="13"/>
  <c r="H13" i="13"/>
  <c r="H12" i="13"/>
  <c r="H11" i="13"/>
  <c r="H8" i="13"/>
  <c r="H98" i="11"/>
  <c r="E98" i="11" s="1"/>
  <c r="H97" i="11"/>
  <c r="E97" i="11" s="1"/>
  <c r="H96" i="11"/>
  <c r="E96" i="11" s="1"/>
  <c r="H95" i="11"/>
  <c r="E95" i="11" s="1"/>
  <c r="H94" i="11"/>
  <c r="E94" i="11" s="1"/>
  <c r="H93" i="11"/>
  <c r="E93" i="11" s="1"/>
  <c r="H92" i="11"/>
  <c r="E92" i="11" s="1"/>
  <c r="H91" i="11"/>
  <c r="E91" i="11" s="1"/>
  <c r="H90" i="11"/>
  <c r="E90" i="11" s="1"/>
  <c r="H89" i="11"/>
  <c r="E89" i="11" s="1"/>
  <c r="H88" i="11"/>
  <c r="E88" i="11" s="1"/>
  <c r="H87" i="11"/>
  <c r="E87" i="11" s="1"/>
  <c r="H86" i="11"/>
  <c r="E86" i="11" s="1"/>
  <c r="H85" i="11"/>
  <c r="E85" i="11" s="1"/>
  <c r="H84" i="11"/>
  <c r="E84" i="11" s="1"/>
  <c r="H83" i="11"/>
  <c r="E83" i="11" s="1"/>
  <c r="H82" i="11"/>
  <c r="E82" i="11" s="1"/>
  <c r="H81" i="11"/>
  <c r="E81" i="11" s="1"/>
  <c r="H80" i="11"/>
  <c r="E80" i="11" s="1"/>
  <c r="H79" i="11"/>
  <c r="E79" i="11" s="1"/>
  <c r="H78" i="11"/>
  <c r="E78" i="11" s="1"/>
  <c r="H77" i="11"/>
  <c r="E77" i="11" s="1"/>
  <c r="H76" i="11"/>
  <c r="E76" i="11" s="1"/>
  <c r="H75" i="11"/>
  <c r="E75" i="11" s="1"/>
  <c r="H74" i="11"/>
  <c r="E74" i="11" s="1"/>
  <c r="H73" i="11"/>
  <c r="E73" i="11" s="1"/>
  <c r="H72" i="11"/>
  <c r="E72" i="11" s="1"/>
  <c r="H71" i="11"/>
  <c r="E71" i="11" s="1"/>
  <c r="H70" i="11"/>
  <c r="E70" i="11" s="1"/>
  <c r="H69" i="11"/>
  <c r="E69" i="11" s="1"/>
  <c r="H68" i="11"/>
  <c r="E68" i="11" s="1"/>
  <c r="H67" i="11"/>
  <c r="E67" i="11" s="1"/>
  <c r="H66" i="11"/>
  <c r="E66" i="11" s="1"/>
  <c r="H65" i="11"/>
  <c r="E65" i="11" s="1"/>
  <c r="H64" i="11"/>
  <c r="E64" i="11" s="1"/>
  <c r="H63" i="11"/>
  <c r="E63" i="11" s="1"/>
  <c r="H62" i="11"/>
  <c r="E62" i="11" s="1"/>
  <c r="H61" i="11"/>
  <c r="E61" i="11" s="1"/>
  <c r="H60" i="11"/>
  <c r="E60" i="11" s="1"/>
  <c r="H59" i="11"/>
  <c r="E59" i="11" s="1"/>
  <c r="H58" i="11"/>
  <c r="E58" i="11" s="1"/>
  <c r="H57" i="11"/>
  <c r="E57" i="11" s="1"/>
  <c r="H56" i="11"/>
  <c r="E56" i="11" s="1"/>
  <c r="H55" i="11"/>
  <c r="E55" i="11" s="1"/>
  <c r="H54" i="11"/>
  <c r="E54" i="11" s="1"/>
  <c r="H53" i="11"/>
  <c r="E53" i="11" s="1"/>
  <c r="H52" i="11"/>
  <c r="E52" i="11" s="1"/>
  <c r="H49" i="11"/>
  <c r="E49" i="11" s="1"/>
  <c r="H38" i="11"/>
  <c r="F38" i="11" s="1"/>
  <c r="H37" i="11"/>
  <c r="F37" i="11" s="1"/>
  <c r="H36" i="11"/>
  <c r="F36" i="11" s="1"/>
  <c r="H35" i="11"/>
  <c r="F35" i="11" s="1"/>
  <c r="E29" i="11"/>
  <c r="H16" i="11"/>
  <c r="H15" i="11"/>
  <c r="H14" i="11"/>
  <c r="H13" i="11"/>
  <c r="H12" i="11"/>
  <c r="H9" i="11"/>
  <c r="H8" i="11"/>
  <c r="H73" i="1"/>
  <c r="H71" i="1"/>
  <c r="H60" i="1"/>
  <c r="H58" i="1"/>
  <c r="H57" i="1"/>
  <c r="H51" i="1"/>
  <c r="H49" i="1"/>
  <c r="H47" i="1"/>
  <c r="E42" i="1"/>
  <c r="J42" i="1"/>
  <c r="E41" i="1"/>
  <c r="J41" i="1"/>
  <c r="E40" i="1"/>
  <c r="J40" i="1"/>
  <c r="E39" i="1"/>
  <c r="J39" i="1"/>
  <c r="E38" i="1"/>
  <c r="J38" i="1"/>
  <c r="H11" i="1"/>
  <c r="H10" i="1"/>
  <c r="H7" i="1"/>
  <c r="I13" i="12"/>
  <c r="F13" i="12" s="1"/>
  <c r="I9" i="12"/>
  <c r="F9" i="12" s="1"/>
  <c r="I7" i="12"/>
  <c r="I5" i="12"/>
  <c r="E29" i="14" l="1"/>
  <c r="E25" i="14"/>
  <c r="E23" i="14"/>
  <c r="E22" i="14"/>
  <c r="E20" i="14"/>
  <c r="E17" i="14"/>
  <c r="E6" i="14"/>
  <c r="E11" i="14"/>
  <c r="E10" i="14"/>
  <c r="E8" i="14"/>
  <c r="E9" i="14"/>
  <c r="F9" i="14" s="1"/>
  <c r="E18" i="14"/>
  <c r="E15" i="14"/>
  <c r="H10" i="11"/>
  <c r="H22" i="11" l="1"/>
  <c r="F21" i="11" s="1"/>
  <c r="E14" i="14" l="1"/>
  <c r="E13" i="14"/>
  <c r="B13" i="9" l="1"/>
  <c r="F27" i="14" l="1"/>
  <c r="F21" i="14"/>
  <c r="F20" i="14"/>
  <c r="F8" i="14"/>
  <c r="F30" i="14" l="1"/>
  <c r="F29" i="14"/>
  <c r="F25" i="14"/>
  <c r="F23" i="14"/>
  <c r="F22" i="14"/>
  <c r="F18" i="14"/>
  <c r="F17" i="14"/>
  <c r="F15" i="14"/>
  <c r="F14" i="14"/>
  <c r="F13" i="14"/>
  <c r="F11" i="14"/>
  <c r="F10" i="14"/>
  <c r="F6" i="14"/>
  <c r="E4" i="14"/>
</calcChain>
</file>

<file path=xl/sharedStrings.xml><?xml version="1.0" encoding="utf-8"?>
<sst xmlns="http://schemas.openxmlformats.org/spreadsheetml/2006/main" count="875" uniqueCount="556">
  <si>
    <t>Firm Name:</t>
  </si>
  <si>
    <t>Firm Address:</t>
  </si>
  <si>
    <t>Central Bank Authorisation No.:</t>
  </si>
  <si>
    <t>Name</t>
  </si>
  <si>
    <t>Position Held</t>
  </si>
  <si>
    <t>PCF Role</t>
  </si>
  <si>
    <t>Turnover</t>
  </si>
  <si>
    <t>Turnover:</t>
  </si>
  <si>
    <t>Yes</t>
  </si>
  <si>
    <t>No</t>
  </si>
  <si>
    <t>Audited</t>
  </si>
  <si>
    <t>Unaudited</t>
  </si>
  <si>
    <t>Authorisation ∆</t>
  </si>
  <si>
    <t>Yes - New authorisation approved</t>
  </si>
  <si>
    <t>Yes - New authorisation in progress</t>
  </si>
  <si>
    <t>Yes - Existing authorisation revoked</t>
  </si>
  <si>
    <t>Yes - Existing authorisation not renewed</t>
  </si>
  <si>
    <t>Name of person completing REQ on behalf of the firm:</t>
  </si>
  <si>
    <t>Is this a PCF role?</t>
  </si>
  <si>
    <t>Position held:</t>
  </si>
  <si>
    <t>Date REQ completed:</t>
  </si>
  <si>
    <t>Frequency</t>
  </si>
  <si>
    <t>Annually</t>
  </si>
  <si>
    <t>Half Yearly</t>
  </si>
  <si>
    <t>Quarterly</t>
  </si>
  <si>
    <t>Monthly</t>
  </si>
  <si>
    <t>Weekly</t>
  </si>
  <si>
    <t>Proposed completion date</t>
  </si>
  <si>
    <t>Risk Assessment</t>
  </si>
  <si>
    <t>Policies</t>
  </si>
  <si>
    <t>Y/N</t>
  </si>
  <si>
    <t>Procedures</t>
  </si>
  <si>
    <t>Training</t>
  </si>
  <si>
    <t>Internal - In-house training</t>
  </si>
  <si>
    <t>Internal - Parent/group training</t>
  </si>
  <si>
    <t>External - Unrelated party</t>
  </si>
  <si>
    <t>External - Related party</t>
  </si>
  <si>
    <t>Online</t>
  </si>
  <si>
    <t>Presentations/seminars</t>
  </si>
  <si>
    <t>Workshops</t>
  </si>
  <si>
    <t>Provider</t>
  </si>
  <si>
    <t>Format</t>
  </si>
  <si>
    <t>High</t>
  </si>
  <si>
    <t>Low</t>
  </si>
  <si>
    <t>Geography/Country</t>
  </si>
  <si>
    <t>Distribution Channel</t>
  </si>
  <si>
    <t>Agents</t>
  </si>
  <si>
    <t>Branches</t>
  </si>
  <si>
    <t>FOS</t>
  </si>
  <si>
    <t>FOE</t>
  </si>
  <si>
    <t>Austria</t>
  </si>
  <si>
    <t>Italy</t>
  </si>
  <si>
    <t>Latvia</t>
  </si>
  <si>
    <t>Bulgaria</t>
  </si>
  <si>
    <t>Lithuania</t>
  </si>
  <si>
    <t>Luxembourg</t>
  </si>
  <si>
    <t>Malta</t>
  </si>
  <si>
    <t>Denmark</t>
  </si>
  <si>
    <t>Netherlands</t>
  </si>
  <si>
    <t>Estonia</t>
  </si>
  <si>
    <t>Poland</t>
  </si>
  <si>
    <t>Finland</t>
  </si>
  <si>
    <t>Portugal</t>
  </si>
  <si>
    <t>France</t>
  </si>
  <si>
    <t>Romania</t>
  </si>
  <si>
    <t>Germany</t>
  </si>
  <si>
    <t>Slovakia</t>
  </si>
  <si>
    <t>Greece</t>
  </si>
  <si>
    <t>Hungary</t>
  </si>
  <si>
    <t>Sweden</t>
  </si>
  <si>
    <t>If Yes, please confirm:</t>
  </si>
  <si>
    <t>Country</t>
  </si>
  <si>
    <t>No.</t>
  </si>
  <si>
    <t>No. of Months</t>
  </si>
  <si>
    <t>Products and Services</t>
  </si>
  <si>
    <t>Risk Rating</t>
  </si>
  <si>
    <t>Inherent Risk</t>
  </si>
  <si>
    <t>Product</t>
  </si>
  <si>
    <t>Customer</t>
  </si>
  <si>
    <t>Geography</t>
  </si>
  <si>
    <t>Distribution</t>
  </si>
  <si>
    <t xml:space="preserve">Overall Firm </t>
  </si>
  <si>
    <t>Medium High</t>
  </si>
  <si>
    <t>Customer Exposure</t>
  </si>
  <si>
    <t>Customer Risk Rating</t>
  </si>
  <si>
    <t>Ranking</t>
  </si>
  <si>
    <t>Customer Type</t>
  </si>
  <si>
    <t>Country of Origin</t>
  </si>
  <si>
    <t>Afghanistan</t>
  </si>
  <si>
    <t>Albania</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</si>
  <si>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</si>
  <si>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</si>
  <si>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</si>
  <si>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</si>
  <si>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</si>
  <si>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</si>
  <si>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</si>
  <si>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</si>
  <si>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</si>
  <si>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</si>
  <si>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</si>
  <si>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</si>
  <si>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</si>
  <si>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</si>
  <si>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</si>
  <si>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</si>
  <si>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</si>
  <si>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</si>
  <si>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</si>
  <si>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</si>
  <si>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</si>
  <si>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</si>
  <si>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</si>
  <si>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</si>
  <si>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</si>
  <si>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</si>
  <si>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</si>
  <si>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</si>
  <si>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</si>
  <si>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</si>
  <si>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</si>
  <si>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</si>
  <si>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</si>
  <si>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</si>
  <si>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</si>
  <si>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</si>
  <si>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Ceuta</t>
  </si>
  <si>
    <t>Chad</t>
  </si>
  <si>
    <t>Chile</t>
  </si>
  <si>
    <t>China</t>
  </si>
  <si>
    <t>Christmas Island</t>
  </si>
  <si>
    <t>Cocos (Keeling) Islands</t>
  </si>
  <si>
    <t>Colombia</t>
  </si>
  <si>
    <t>Comoros</t>
  </si>
  <si>
    <t>Congo</t>
  </si>
  <si>
    <t>Cook Islands</t>
  </si>
  <si>
    <t>Costa Rica</t>
  </si>
  <si>
    <t>Cote D'Ivoire</t>
  </si>
  <si>
    <t>Cuba</t>
  </si>
  <si>
    <t>Democratic Republic Of Congo</t>
  </si>
  <si>
    <t>Djibouti</t>
  </si>
  <si>
    <t>Dominica</t>
  </si>
  <si>
    <t>Dominican Republic</t>
  </si>
  <si>
    <t>Ecuador</t>
  </si>
  <si>
    <t>Egypt</t>
  </si>
  <si>
    <t>El Salvador</t>
  </si>
  <si>
    <t>Equatorial Guinea</t>
  </si>
  <si>
    <t>Eritrea</t>
  </si>
  <si>
    <t>Ethiopia</t>
  </si>
  <si>
    <t>Falkland Islands</t>
  </si>
  <si>
    <t>Faroe Islands</t>
  </si>
  <si>
    <t>Fiji</t>
  </si>
  <si>
    <t>French Polynesia</t>
  </si>
  <si>
    <t>French Southern And Antarctic Lands</t>
  </si>
  <si>
    <t>Gabon</t>
  </si>
  <si>
    <t>Gambia</t>
  </si>
  <si>
    <t>Georgia</t>
  </si>
  <si>
    <t>Ghana</t>
  </si>
  <si>
    <t>Gibraltar</t>
  </si>
  <si>
    <t>Greenland</t>
  </si>
  <si>
    <t>Grenada</t>
  </si>
  <si>
    <t>Guam</t>
  </si>
  <si>
    <t>Guatemala</t>
  </si>
  <si>
    <t>Guinea</t>
  </si>
  <si>
    <t>Guinea-Bissau</t>
  </si>
  <si>
    <t>Guyana</t>
  </si>
  <si>
    <t>Haiti</t>
  </si>
  <si>
    <t>Honduras</t>
  </si>
  <si>
    <t>Hong Kong</t>
  </si>
  <si>
    <t>Iceland</t>
  </si>
  <si>
    <t>India</t>
  </si>
  <si>
    <t>Indonesia</t>
  </si>
  <si>
    <t>Iran</t>
  </si>
  <si>
    <t>Iraq</t>
  </si>
  <si>
    <t>Israel</t>
  </si>
  <si>
    <t>Jamaica</t>
  </si>
  <si>
    <t>Japan</t>
  </si>
  <si>
    <t>Jordan</t>
  </si>
  <si>
    <t>Kazakhstan</t>
  </si>
  <si>
    <t>Kenya</t>
  </si>
  <si>
    <t>Kiribati</t>
  </si>
  <si>
    <t>Korea, Democratic People'S Republic Of (North)</t>
  </si>
  <si>
    <t>Korea, Republic Of (South)</t>
  </si>
  <si>
    <t>Kuwait</t>
  </si>
  <si>
    <t>Kyrgyzstan</t>
  </si>
  <si>
    <t>Laos</t>
  </si>
  <si>
    <t>Lebanon</t>
  </si>
  <si>
    <t>Lesotho</t>
  </si>
  <si>
    <t>Liberia</t>
  </si>
  <si>
    <t>Libya</t>
  </si>
  <si>
    <t>Liechtenstein</t>
  </si>
  <si>
    <t>Macau</t>
  </si>
  <si>
    <t>Macedonia (The Former Yugoslav Republic Of)</t>
  </si>
  <si>
    <t>Madagascar</t>
  </si>
  <si>
    <t>Malawi</t>
  </si>
  <si>
    <t>Malaysia</t>
  </si>
  <si>
    <t>Maldives</t>
  </si>
  <si>
    <t>Mali</t>
  </si>
  <si>
    <t>Marshall Islands</t>
  </si>
  <si>
    <t>Mauritania</t>
  </si>
  <si>
    <t>Mauritius</t>
  </si>
  <si>
    <t>Mayotte</t>
  </si>
  <si>
    <t>Melilla</t>
  </si>
  <si>
    <t>Mexico</t>
  </si>
  <si>
    <t>Micronesia (Federated States Of)</t>
  </si>
  <si>
    <t>Moldova (The Republic Of)</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</si>
  <si>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</si>
  <si>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</si>
  <si>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</si>
  <si>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</si>
  <si>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</si>
  <si>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</si>
  <si>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</si>
  <si>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</si>
  <si>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</si>
  <si>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</si>
  <si>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</si>
  <si>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</si>
  <si>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</si>
  <si>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</si>
  <si>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</si>
  <si>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</si>
  <si>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</si>
  <si>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</si>
  <si>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</si>
  <si>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</si>
  <si>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</si>
  <si>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</si>
  <si>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Palestine</t>
  </si>
  <si>
    <t>Panama</t>
  </si>
  <si>
    <t>Papua New Guinea</t>
  </si>
  <si>
    <t>Paraguay</t>
  </si>
  <si>
    <t>Peru</t>
  </si>
  <si>
    <t>Philippines</t>
  </si>
  <si>
    <t>Pitcairn Islands</t>
  </si>
  <si>
    <t>Qatar</t>
  </si>
  <si>
    <t>Russian Federation</t>
  </si>
  <si>
    <t>Rwanda</t>
  </si>
  <si>
    <t>Saint Barthelemy</t>
  </si>
  <si>
    <t>Saint Helena (Incl Ascension Island And Tristan De Cunha)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</si>
  <si>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</si>
  <si>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</si>
  <si>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</si>
  <si>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</si>
  <si>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</si>
  <si>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</si>
  <si>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</si>
  <si>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</si>
  <si>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</si>
  <si>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</si>
  <si>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</si>
  <si>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</si>
  <si>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</si>
  <si>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</si>
  <si>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</si>
  <si>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</si>
  <si>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South Georgia And The South Sandwich Islands</t>
  </si>
  <si>
    <t>South Sudan</t>
  </si>
  <si>
    <t>Sri Lanka</t>
  </si>
  <si>
    <t>Sudan</t>
  </si>
  <si>
    <t>Suriname</t>
  </si>
  <si>
    <t>Swaziland</t>
  </si>
  <si>
    <t>Switzerland</t>
  </si>
  <si>
    <t>Syria</t>
  </si>
  <si>
    <t>Taiwan</t>
  </si>
  <si>
    <t>Tajikistan</t>
  </si>
  <si>
    <t>Tanzania</t>
  </si>
  <si>
    <t>Thailand</t>
  </si>
  <si>
    <t>Timor Leste</t>
  </si>
  <si>
    <t>Togo</t>
  </si>
  <si>
    <t>Tokelau</t>
  </si>
  <si>
    <t>Tonga</t>
  </si>
  <si>
    <t>Trinidad And Tobago</t>
  </si>
  <si>
    <t>Tunisia</t>
  </si>
  <si>
    <t>Turkey</t>
  </si>
  <si>
    <t>Turkmenistan</t>
  </si>
  <si>
    <t>Turks And Caicos Islands</t>
  </si>
  <si>
    <t>Tuvalu</t>
  </si>
  <si>
    <t>Uganda</t>
  </si>
  <si>
    <t>Ukraine</t>
  </si>
  <si>
    <t>United Arab Emirates</t>
  </si>
  <si>
    <t>United States</t>
  </si>
  <si>
    <t>United States Minor Outlying Islands</t>
  </si>
  <si>
    <t>Uruguay</t>
  </si>
  <si>
    <t>Uzbekistan</t>
  </si>
  <si>
    <t>Vanuatu</t>
  </si>
  <si>
    <t>Vatican City State (Holy See)</t>
  </si>
  <si>
    <t>Venezuela</t>
  </si>
  <si>
    <t>Vietnam</t>
  </si>
  <si>
    <t>Virgin Islands (British)</t>
  </si>
  <si>
    <t>Virgin Islands (U.S.)</t>
  </si>
  <si>
    <t>Yemen</t>
  </si>
  <si>
    <t>Zambia</t>
  </si>
  <si>
    <t>Zimbabwe</t>
  </si>
  <si>
    <t>Kosovo</t>
  </si>
  <si>
    <t>Distribution Channels</t>
  </si>
  <si>
    <t>Rank in order of priority</t>
  </si>
  <si>
    <t>N/A</t>
  </si>
  <si>
    <t>Does the firm provide products/services under the Freedom of Services (FOS) and/or Freedom of Establishment (FOE)?</t>
  </si>
  <si>
    <t>FOS/FOE</t>
  </si>
  <si>
    <t>FOE/FOS</t>
  </si>
  <si>
    <t>FOS &amp; FOE</t>
  </si>
  <si>
    <t>Spain</t>
  </si>
  <si>
    <t>Policies and Procedures</t>
  </si>
  <si>
    <t>Assurance Testing</t>
  </si>
  <si>
    <t>Ad-hoc</t>
  </si>
  <si>
    <t>Third Party Reliance</t>
  </si>
  <si>
    <t>Country (Non-EU)</t>
  </si>
  <si>
    <t>Country (All)</t>
  </si>
  <si>
    <t>Outsourcing</t>
  </si>
  <si>
    <t>Does the firm have policies and procedures in relation to correspondent banking relationships?</t>
  </si>
  <si>
    <t>The frequency of testing of outsourcing arrangement in place.</t>
  </si>
  <si>
    <t>Does the firm have policies and procedures in place for the investigation, documentation and escalation of suspicious transactions?</t>
  </si>
  <si>
    <t>Daily</t>
  </si>
  <si>
    <t>Board/Senior Management Oversight</t>
  </si>
  <si>
    <t>Exempt</t>
  </si>
  <si>
    <t>Is PEP screening automated or manual?</t>
  </si>
  <si>
    <t>PEP Screening</t>
  </si>
  <si>
    <t>Automated</t>
  </si>
  <si>
    <t>Manual</t>
  </si>
  <si>
    <t>Board/Principals</t>
  </si>
  <si>
    <t>Does the firm conduct financial sanctions screening?</t>
  </si>
  <si>
    <t>Direct Telephone No.</t>
  </si>
  <si>
    <t>Direct Email Address</t>
  </si>
  <si>
    <t>Senior Management</t>
  </si>
  <si>
    <t xml:space="preserve">Board/Principals </t>
  </si>
  <si>
    <t>Medium Low</t>
  </si>
  <si>
    <t>1 - 3</t>
  </si>
  <si>
    <t>4 - 6</t>
  </si>
  <si>
    <t>7 - 9</t>
  </si>
  <si>
    <t>9 - 12</t>
  </si>
  <si>
    <t>&gt; 12</t>
  </si>
  <si>
    <t>&lt; 1</t>
  </si>
  <si>
    <t>Please select the most relevant distribution channel(s) utilised in relation to the firm's products/services.</t>
  </si>
  <si>
    <t>PEPs and Financial Sanctions</t>
  </si>
  <si>
    <t>Does the firm conduct PEP screening?</t>
  </si>
  <si>
    <t>Ireland</t>
  </si>
  <si>
    <t>Validation Rules</t>
  </si>
  <si>
    <t>Total No.</t>
  </si>
  <si>
    <t>Products</t>
  </si>
  <si>
    <t>Services</t>
  </si>
  <si>
    <t>Other Staff</t>
  </si>
  <si>
    <t>Has the firm put in place a plan for on-going training to ensure that relevant management and staff (new and existing) are aware of the firm’s AML/CFT obligations and its processes and procedures for fulfilment of same?</t>
  </si>
  <si>
    <t>Do training materials reflect local AML/CFT requirements and EU FS regulations as appropriate?</t>
  </si>
  <si>
    <t>No. of Products</t>
  </si>
  <si>
    <t>No. of Services</t>
  </si>
  <si>
    <t>Ultra High</t>
  </si>
  <si>
    <t>Other</t>
  </si>
  <si>
    <t>Please provide a breakdown of customers by the customer risk profile as defined by the firm’s ML/TF risk assessment.</t>
  </si>
  <si>
    <t>How frequently is PEP screening conducted?</t>
  </si>
  <si>
    <t xml:space="preserve">Has the firm implemented policies and procedures reflecting a risk based approach to ongoing monitoring aligned to the ML/TF risks presented by its business? </t>
  </si>
  <si>
    <t>Please confirm  that the firm has an assurance testing programme in place to ensure that all relevant AML/CFT/FS processes and procedures are fit for purpose and adhered to in practice (and not just at customer take on).</t>
  </si>
  <si>
    <t xml:space="preserve">Does the firm outsource any AML/CFT related functions? </t>
  </si>
  <si>
    <t>How many of these resulted in reporting to the relevant external authorities e.g. An Garda Siochana/Revenue?</t>
  </si>
  <si>
    <t>PCF</t>
  </si>
  <si>
    <t>&gt;12</t>
  </si>
  <si>
    <t>Name &amp; position of contact for all AML/CFT/FS communication:</t>
  </si>
  <si>
    <t>Type of Accounts:</t>
  </si>
  <si>
    <t>Financial Statements - Year End</t>
  </si>
  <si>
    <t>Is AML/CFT/FS a standard agenda item at: Board/Principal and/or Senior Management meetings?</t>
  </si>
  <si>
    <t>Policies &amp; Procedures</t>
  </si>
  <si>
    <t>What date was the firm's risk assessment approved by the Board?</t>
  </si>
  <si>
    <t>The firm's operations and customer base are:</t>
  </si>
  <si>
    <t>Restricted to Ireland only.</t>
  </si>
  <si>
    <t>Assets:</t>
  </si>
  <si>
    <t>Business lines not included in the risk assessment</t>
  </si>
  <si>
    <t>(Address line 1)</t>
  </si>
  <si>
    <t>(County)</t>
  </si>
  <si>
    <t>(Eir Code - if available)</t>
  </si>
  <si>
    <t>How many times in the last 12 months has AML/CFT/FS been an agenda item at these meetings?</t>
  </si>
  <si>
    <t>(A) Customer take-on and transactions are completed through face to face engagement by the firm’s own sales personnel (e.g. head office, branches, regional sales teams, specialist relationship managers).</t>
  </si>
  <si>
    <t>(C) Customer take-on and transactions are completed through non-face to face channels (Telesales, e-sales etc.)</t>
  </si>
  <si>
    <t>(D) Outsourcing - Customer take-on and on-going relationship management is predominantly completed by external providers or related group entities in accordance with the firm’s policies and procedures.</t>
  </si>
  <si>
    <t>How frequently is financial sanctions screening conducted?</t>
  </si>
  <si>
    <t>Dublin 1</t>
  </si>
  <si>
    <t>Dublin 3</t>
  </si>
  <si>
    <t>Dublin 5</t>
  </si>
  <si>
    <t>Dublin 7</t>
  </si>
  <si>
    <t>Dublin 8</t>
  </si>
  <si>
    <t>Dublin 9</t>
  </si>
  <si>
    <t>Dublin 11</t>
  </si>
  <si>
    <t>Dublin 13</t>
  </si>
  <si>
    <t>Dublin 15</t>
  </si>
  <si>
    <t>Dublin 17</t>
  </si>
  <si>
    <t>Dublin 2</t>
  </si>
  <si>
    <t>Dublin 4</t>
  </si>
  <si>
    <t xml:space="preserve">Dublin 6 </t>
  </si>
  <si>
    <t>Dublin 6W</t>
  </si>
  <si>
    <t xml:space="preserve">Dublin 10 </t>
  </si>
  <si>
    <t>Dublin 12</t>
  </si>
  <si>
    <t>Dublin 16</t>
  </si>
  <si>
    <t>Dublin 14</t>
  </si>
  <si>
    <t>Dublin 18</t>
  </si>
  <si>
    <t>Dublin 20</t>
  </si>
  <si>
    <t>Dublin 22</t>
  </si>
  <si>
    <t>Dublin 24</t>
  </si>
  <si>
    <t>County</t>
  </si>
  <si>
    <t>(E) Other (please detail below)</t>
  </si>
  <si>
    <t>Co. Carlow</t>
  </si>
  <si>
    <t>Co. Cavan</t>
  </si>
  <si>
    <t>Co. Clare</t>
  </si>
  <si>
    <t>Co. Cork</t>
  </si>
  <si>
    <t>Co. Donegal</t>
  </si>
  <si>
    <t>Co. Dublin</t>
  </si>
  <si>
    <t>Co. Galway</t>
  </si>
  <si>
    <t>Co. Kerry</t>
  </si>
  <si>
    <t>Co. Kildare</t>
  </si>
  <si>
    <t>Co. Kilkenny</t>
  </si>
  <si>
    <t>Co. Laois</t>
  </si>
  <si>
    <t>Co. Leitrim</t>
  </si>
  <si>
    <t>Co. Limerick</t>
  </si>
  <si>
    <t>Co. Longford</t>
  </si>
  <si>
    <t>Co. Louth</t>
  </si>
  <si>
    <t>Co. Mayo</t>
  </si>
  <si>
    <t>Co. Meath</t>
  </si>
  <si>
    <t>Co. Monaghan</t>
  </si>
  <si>
    <t>Co. Offaly</t>
  </si>
  <si>
    <t>Co. Roscommon</t>
  </si>
  <si>
    <t>Co. Sligo</t>
  </si>
  <si>
    <t>Co. Tipperary</t>
  </si>
  <si>
    <t>Co. Waterford</t>
  </si>
  <si>
    <t>Co. Westmeath</t>
  </si>
  <si>
    <t>Co. Wexford</t>
  </si>
  <si>
    <t>Co. Wicklow</t>
  </si>
  <si>
    <t>The number of firms that third party reliance is placed on.</t>
  </si>
  <si>
    <t>Governance</t>
  </si>
  <si>
    <t>Risk Profile 1</t>
  </si>
  <si>
    <t>RBA Monitoring</t>
  </si>
  <si>
    <t>SA</t>
  </si>
  <si>
    <t>MI</t>
  </si>
  <si>
    <t>Validation</t>
  </si>
  <si>
    <t>Does the firm have appropriate regular assurance testing and verification of AML/CFT documentation gathered through outsourced service providers to show that AML/CFT/FS procedures applied reflect those of the firm?</t>
  </si>
  <si>
    <t>√</t>
  </si>
  <si>
    <t>×</t>
  </si>
  <si>
    <t>Investigate/Escalate Suspicious Activity</t>
  </si>
  <si>
    <t>Report Management Information</t>
  </si>
  <si>
    <t>REQ Completed By Section</t>
  </si>
  <si>
    <t>Contents</t>
  </si>
  <si>
    <t>Questions</t>
  </si>
  <si>
    <t>1 - 6</t>
  </si>
  <si>
    <t>How many have been rejected due to insufficient requisite information?</t>
  </si>
  <si>
    <t xml:space="preserve">Country </t>
  </si>
  <si>
    <t>Training format</t>
  </si>
  <si>
    <t>If no, please provide a brief summary of material non-compliance:</t>
  </si>
  <si>
    <t>7 - 22</t>
  </si>
  <si>
    <t>23 - 31</t>
  </si>
  <si>
    <t>32 - 44</t>
  </si>
  <si>
    <t>45 - 58</t>
  </si>
  <si>
    <t>59 - 63</t>
  </si>
  <si>
    <t>Correspondent Banking</t>
  </si>
  <si>
    <t>Belgium</t>
  </si>
  <si>
    <t>Risk Profile 2</t>
  </si>
  <si>
    <t>Training Freq</t>
  </si>
  <si>
    <t>No training provided</t>
  </si>
  <si>
    <t>(Address line 2)</t>
  </si>
  <si>
    <t>(Address line 3)</t>
  </si>
  <si>
    <t>(Address line 4)</t>
  </si>
  <si>
    <t>Has the firm performed a risk assessment of AML/CFT/FS risks for all its business lines in the last 12 months?</t>
  </si>
  <si>
    <t>What is the frequency of this training?</t>
  </si>
  <si>
    <t>Is specialist training provided to personnel in key compliance roles for example the MLRO, compliance staff etc.?</t>
  </si>
  <si>
    <t>Please provide details in relation to the No. of agents and/or branches falling under FOS/FOE.</t>
  </si>
  <si>
    <t>Please provide details of countries where products/services are provided under FOE/FOS.</t>
  </si>
  <si>
    <t>Is financial sanctions screening automated or manual?</t>
  </si>
  <si>
    <t xml:space="preserve">Please provide a breakdown by country of origin of PEPs. </t>
  </si>
  <si>
    <t>Note this includes both Nostro and Vostro accounts.</t>
  </si>
  <si>
    <t>Does the firm have a programme in place for the regular testing and verification of AML/CFT documentation sourced through these third parties to ensure:  
-  AML/CFT/FS procedures applied reflect those of the firm;
- AML/CFT/FS information can be retrieved quickly without undue delay; and
- the quality of underlying documents is sufficient and that there are no gaps in records which cannot be readily explained?</t>
  </si>
  <si>
    <t>The number of AML/CFT outsourcing arrangements in place N.B. For the avoidance of doubt this includes inter/group-company outsourcing arrangements.</t>
  </si>
  <si>
    <t>Suspicious Transaction Reporting - please complete the table.</t>
  </si>
  <si>
    <t>The information sought in this REQ is required pursuant to section 22 of the Central Bank (Supervision and Enforcement) Act 2013</t>
  </si>
  <si>
    <t>Based on the firm's risk assessment, what AML/CFT risk rating has been applied?</t>
  </si>
  <si>
    <t>Firm Details</t>
  </si>
  <si>
    <t>Board / Senior Management Oversight</t>
  </si>
  <si>
    <t>65 - 71</t>
  </si>
  <si>
    <t>Statement of Compliance</t>
  </si>
  <si>
    <t>Name &amp; position of the person signing this Statement of Compliance on behalf of the Firm:</t>
  </si>
  <si>
    <t>What is the frequency of testing of third party reliance/arrangements in place?</t>
  </si>
  <si>
    <t>Select N/A where appropriate.</t>
  </si>
  <si>
    <t>Country (EEA) &amp; (EU)</t>
  </si>
  <si>
    <t>Burma</t>
  </si>
  <si>
    <t>French Guiana</t>
  </si>
  <si>
    <t>Gaza Strip</t>
  </si>
  <si>
    <t>Guadeloupe</t>
  </si>
  <si>
    <t>Guernsey</t>
  </si>
  <si>
    <t>Isle of Man</t>
  </si>
  <si>
    <t>Jersey</t>
  </si>
  <si>
    <t>Martinique</t>
  </si>
  <si>
    <t>Monaco</t>
  </si>
  <si>
    <t>Svalbard</t>
  </si>
  <si>
    <t>Croatia</t>
  </si>
  <si>
    <t xml:space="preserve">Liechtenstein </t>
  </si>
  <si>
    <t xml:space="preserve">Norway </t>
  </si>
  <si>
    <t>Slovenia</t>
  </si>
  <si>
    <t>Record Keeping</t>
  </si>
  <si>
    <t>Does the firm have policies and procedures in respect of the records that must be retained and the period of retention as set out in Irish legislation?</t>
  </si>
  <si>
    <t>Training &amp; Record Keeping</t>
  </si>
  <si>
    <t>Decision needs to be taken on how the validation on section is to be done</t>
  </si>
  <si>
    <t>If Question 9 is answered No then there is no validiation whereas if the answer is Yes then there is</t>
  </si>
  <si>
    <t>It is possible to have validation for both Yes or No answers, but is this something that we want to have done as it may deter those who answer No from completing this section</t>
  </si>
  <si>
    <t>Ultra High (incl. PEPs)</t>
  </si>
  <si>
    <t>High (incl. PEPs)</t>
  </si>
  <si>
    <t>Turnover
€'000</t>
  </si>
  <si>
    <t>Total Assets 
€'000</t>
  </si>
  <si>
    <t>Assets Under Management 
€'000</t>
  </si>
  <si>
    <t>Assets Under Administration 
€'000</t>
  </si>
  <si>
    <t>Money Throughput (PIs)
€'000</t>
  </si>
  <si>
    <t>What is the value of the associated transactions of the STRs reported to external authorities?
€'000</t>
  </si>
  <si>
    <t>Of the existing customer base, how many are PEP's?</t>
  </si>
  <si>
    <t>No. Passporting Out</t>
  </si>
  <si>
    <t>Not Rated</t>
  </si>
  <si>
    <t>Version 2.0.</t>
  </si>
  <si>
    <t>Risk Evaluation Questionnaire  -  Validations</t>
  </si>
  <si>
    <t>Risk Evaluation Questionnaire  -  Firm Details</t>
  </si>
  <si>
    <t>Risk Evaluation Questionnaire  -  Establish Governance</t>
  </si>
  <si>
    <t>Risk Evaluation Questionnaire  -  Firm Risk Profile</t>
  </si>
  <si>
    <t>Risk Evaluation Questionnaire  -  Firm Risk Profile (Continued)</t>
  </si>
  <si>
    <t>Risk Evaluation Questionnaire  -  Adopt a Risk Based Approach to On-going Monitoring</t>
  </si>
  <si>
    <t>Risk Evaluation Questionnaire  -  Investigate/Escalate Suspicious Activity</t>
  </si>
  <si>
    <t>Risk Evaluation Questionnaire  -  Report Management Information</t>
  </si>
  <si>
    <t>Risk Evaluation Questionnaire  -  REQ Completed By</t>
  </si>
  <si>
    <t>Do you engage in the provision of any services that constitutes a transfer of funds (within the meaning of Regulation (EU) 2015/847 or any subsequent additions and/or amendments there to)?</t>
  </si>
  <si>
    <t>Of which Simplified Due Diligence measures are applied</t>
  </si>
  <si>
    <t>Of which Simplified Due Diligence measures were applied</t>
  </si>
  <si>
    <t>Do the firm's AML/CFT/FS policy(ies) and/or procedures reflect all the requirements of Irish AML/CFT legislation and EU FS regulations?</t>
  </si>
  <si>
    <t>Cyprus</t>
  </si>
  <si>
    <t>Czech Republic (Czechia)</t>
  </si>
  <si>
    <t>Number of business relationships or transactions that have been rejected or terminated due to concerns about CDD</t>
  </si>
  <si>
    <t>Number of business relationships or transactions that have been rejected or terminated due to incomplete CDD</t>
  </si>
  <si>
    <t>Number of Business Relationships</t>
  </si>
  <si>
    <t>Number of Transactions</t>
  </si>
  <si>
    <t>EU/EEA Only</t>
  </si>
  <si>
    <t>Does the firm have policies and procedures in place for updating CDD on existing customers as prescribed by legislation e.g. section 54 of the CJA 2010 - 2021?</t>
  </si>
  <si>
    <t xml:space="preserve">Does the firm place reliance on third parties as defined in legislation (e.g. section 40 of the CJA 2010 - 2021)?  </t>
  </si>
  <si>
    <t xml:space="preserve">The number of suspicious reports/activities that were raised to the MLRO in the last calendar year 
(i.e. 01 Jan to 31 Dec) </t>
  </si>
  <si>
    <t>What is the average number of days taken to analyse a suspicious transaction before filing an STR to external authorities?</t>
  </si>
  <si>
    <t>UK &amp; NI</t>
  </si>
  <si>
    <t>Not restricted to EU/EEA</t>
  </si>
  <si>
    <r>
      <t xml:space="preserve">The Central Bank will process personal data provided by you in order to fulfil its statutory  functions or to fulfil its business operations.  Any personal data provided will be processed in accordance with the requirements of data protection legislation. Should you have any queries concerning the processing of personal data by the Central Bank,  these can be submitted to </t>
    </r>
    <r>
      <rPr>
        <sz val="12"/>
        <color theme="4" tint="-0.249977111117893"/>
        <rFont val="Lato"/>
        <family val="2"/>
      </rPr>
      <t>dataprotection@centralbank.ie</t>
    </r>
    <r>
      <rPr>
        <sz val="12"/>
        <color theme="1"/>
        <rFont val="Lato"/>
        <family val="2"/>
      </rPr>
      <t xml:space="preserve"> .  A copy of the Central Bank’s Data Protection Notice is available at the following location: </t>
    </r>
    <r>
      <rPr>
        <u/>
        <sz val="12"/>
        <color theme="1"/>
        <rFont val="Lato"/>
        <family val="2"/>
      </rPr>
      <t xml:space="preserve">https://www.centralbank.ie/fns/privacy-statement </t>
    </r>
  </si>
  <si>
    <r>
      <t xml:space="preserve">Please </t>
    </r>
    <r>
      <rPr>
        <b/>
        <u/>
        <sz val="14"/>
        <color rgb="FFFF0000"/>
        <rFont val="Lato"/>
        <family val="2"/>
      </rPr>
      <t>DO NOT</t>
    </r>
    <r>
      <rPr>
        <b/>
        <sz val="14"/>
        <color rgb="FFFF0000"/>
        <rFont val="Lato"/>
        <family val="2"/>
      </rPr>
      <t xml:space="preserve"> 'Copy and Paste' data into </t>
    </r>
    <r>
      <rPr>
        <b/>
        <u/>
        <sz val="14"/>
        <color rgb="FFFF0000"/>
        <rFont val="Lato"/>
        <family val="2"/>
      </rPr>
      <t>any</t>
    </r>
    <r>
      <rPr>
        <b/>
        <sz val="14"/>
        <color rgb="FFFF0000"/>
        <rFont val="Lato"/>
        <family val="2"/>
      </rPr>
      <t xml:space="preserve"> cells, to do so may result in the REQ failing to upload correctly and result in a request for a Resubmission</t>
    </r>
  </si>
  <si>
    <r>
      <t xml:space="preserve">Please provide a breakdown of the number of </t>
    </r>
    <r>
      <rPr>
        <b/>
        <sz val="11"/>
        <color theme="1"/>
        <rFont val="Lato"/>
        <family val="2"/>
      </rPr>
      <t>a)</t>
    </r>
    <r>
      <rPr>
        <sz val="11"/>
        <color theme="1"/>
        <rFont val="Lato"/>
        <family val="2"/>
      </rPr>
      <t xml:space="preserve"> products and </t>
    </r>
    <r>
      <rPr>
        <b/>
        <sz val="11"/>
        <color theme="1"/>
        <rFont val="Lato"/>
        <family val="2"/>
      </rPr>
      <t>b)</t>
    </r>
    <r>
      <rPr>
        <sz val="11"/>
        <color theme="1"/>
        <rFont val="Lato"/>
        <family val="2"/>
      </rPr>
      <t xml:space="preserve"> services by risk rating as defined by the firm’s AML/CFT risk assessment.</t>
    </r>
  </si>
  <si>
    <r>
      <t xml:space="preserve">Please note more than one selection can be made if applicable.  The </t>
    </r>
    <r>
      <rPr>
        <i/>
        <u/>
        <sz val="11"/>
        <color theme="1"/>
        <rFont val="Lato"/>
        <family val="2"/>
      </rPr>
      <t>relevant</t>
    </r>
    <r>
      <rPr>
        <i/>
        <sz val="11"/>
        <color theme="1"/>
        <rFont val="Lato"/>
        <family val="2"/>
      </rPr>
      <t xml:space="preserve"> distribution channels should be ranked 1-5, with 1 inferring the main distribution channel.  
</t>
    </r>
  </si>
  <si>
    <r>
      <t xml:space="preserve">(B) Customer take-on is completed through face to face engagement by firm’s own sales personnel (e.g. branches, regional sales teams, specialist relationship managers) </t>
    </r>
    <r>
      <rPr>
        <b/>
        <u/>
        <sz val="11"/>
        <color theme="1"/>
        <rFont val="Lato"/>
        <family val="2"/>
      </rPr>
      <t xml:space="preserve">but </t>
    </r>
    <r>
      <rPr>
        <sz val="11"/>
        <color theme="1"/>
        <rFont val="Lato"/>
        <family val="2"/>
      </rPr>
      <t>subsequent transactions are performed through non-face to face media (telephone; internet; mobile etc.)</t>
    </r>
  </si>
  <si>
    <r>
      <rPr>
        <b/>
        <u/>
        <sz val="11"/>
        <color theme="1"/>
        <rFont val="Lato"/>
        <family val="2"/>
      </rPr>
      <t>Brief</t>
    </r>
    <r>
      <rPr>
        <b/>
        <sz val="11"/>
        <color theme="1"/>
        <rFont val="Lato"/>
        <family val="2"/>
      </rPr>
      <t xml:space="preserve"> rationale for not carrying out the risk assessment</t>
    </r>
  </si>
  <si>
    <r>
      <t xml:space="preserve">Please confirm that all members of the </t>
    </r>
    <r>
      <rPr>
        <b/>
        <sz val="11"/>
        <color theme="1"/>
        <rFont val="Lato"/>
        <family val="2"/>
      </rPr>
      <t xml:space="preserve">Board, all senior management and other staff </t>
    </r>
    <r>
      <rPr>
        <sz val="11"/>
        <color theme="1"/>
        <rFont val="Lato"/>
        <family val="2"/>
      </rPr>
      <t>of the firm have received training in respect of their AML/CFT obligations, as set out in Irish legislation?</t>
    </r>
  </si>
  <si>
    <r>
      <t xml:space="preserve">Who facilitates training </t>
    </r>
    <r>
      <rPr>
        <b/>
        <u/>
        <sz val="11"/>
        <color theme="1"/>
        <rFont val="Lato"/>
        <family val="2"/>
      </rPr>
      <t>and</t>
    </r>
    <r>
      <rPr>
        <sz val="11"/>
        <color theme="1"/>
        <rFont val="Lato"/>
        <family val="2"/>
      </rPr>
      <t xml:space="preserve"> what is the format of training?</t>
    </r>
  </si>
  <si>
    <r>
      <t xml:space="preserve">(Please ensure answers are provided for </t>
    </r>
    <r>
      <rPr>
        <b/>
        <i/>
        <u/>
        <sz val="11"/>
        <color theme="1"/>
        <rFont val="Lato"/>
        <family val="2"/>
      </rPr>
      <t xml:space="preserve">all </t>
    </r>
    <r>
      <rPr>
        <i/>
        <sz val="11"/>
        <color theme="1"/>
        <rFont val="Lato"/>
        <family val="2"/>
      </rPr>
      <t>available options)</t>
    </r>
  </si>
  <si>
    <t>Has the firm reviewed, and if appropriate, updated all its AML/CFT/FS policy(ies) and / or procedures in the last 12 months?</t>
  </si>
  <si>
    <r>
      <t xml:space="preserve">Letters of reliance/assurance are in place with </t>
    </r>
    <r>
      <rPr>
        <b/>
        <u/>
        <sz val="11"/>
        <color theme="1"/>
        <rFont val="Lato"/>
        <family val="2"/>
      </rPr>
      <t>all</t>
    </r>
    <r>
      <rPr>
        <sz val="11"/>
        <color theme="1"/>
        <rFont val="Lato"/>
        <family val="2"/>
      </rPr>
      <t xml:space="preserve"> these firms in accordance with legislation (e.g. section 40 of the CJA 2010 - 2021).</t>
    </r>
  </si>
  <si>
    <t>Is a report that analyses and informs on the operation and effectiveness of the firm’s AML/CFT and FS systems and controls prepared annually by the MLRO and presented to the Board  to comply with the legislation e.g. CJA 2010 to 2021?</t>
  </si>
  <si>
    <t>If Yes, to Question 9:</t>
  </si>
  <si>
    <r>
      <t xml:space="preserve">How many </t>
    </r>
    <r>
      <rPr>
        <b/>
        <sz val="11"/>
        <color theme="1"/>
        <rFont val="Lato"/>
        <family val="2"/>
      </rPr>
      <t>a)</t>
    </r>
    <r>
      <rPr>
        <sz val="11"/>
        <color theme="1"/>
        <rFont val="Lato"/>
        <family val="2"/>
      </rPr>
      <t xml:space="preserve"> products and </t>
    </r>
    <r>
      <rPr>
        <b/>
        <sz val="11"/>
        <color theme="1"/>
        <rFont val="Lato"/>
        <family val="2"/>
      </rPr>
      <t>b)</t>
    </r>
    <r>
      <rPr>
        <sz val="11"/>
        <color theme="1"/>
        <rFont val="Lato"/>
        <family val="2"/>
      </rPr>
      <t xml:space="preserve"> services as defined in the firm's ML/TF risk assessment are offered by the firm?  
Of the products offered, please provide the number of products for which Simplified Due Diligence measures are applied. (As defined under section 34A of the CJA 2010 - 2021).</t>
    </r>
  </si>
  <si>
    <t>What is the size (i.e. number) of the firm’s customer base?  
Of the customer base, please provide the number of customers for which Simplified Due Diligence measures have been taken.  (As defined under section 34A of the CJA 2010 - 2021).</t>
  </si>
  <si>
    <t>The Central Bank requires the information sought in this REQ pursuant to section 22 of the Central Bank (Supervision and Enforcement) Act 2013. Take notice that to knowingly provide false or misleading information in purported compliance with this requirement is an offence under section 32(1) (c) of the Central Bank (Supervision and Enforcement) Act 2013 and may be relied upon in subsequent administrative sanctions or court proceedings.
I confirm that to the best of my/our knowledge that the Firm has materially complied with all of its obligations and requirements under relevant anti-money laundering, countering the financing of terrorism and financial sanctions legislation including Part 4 of the CJA 2010 - 2021, Criminal Justice (Terrorist Offences) Act 2005 and financial sanctions regulations during the 12 month period covered by this REQ where the REQ is being completed for the first time or where an REQ has previously been completed in the period since the last filing of an REQ.</t>
  </si>
  <si>
    <t>Statement of Compliance with CJA 2010 - 2021</t>
  </si>
  <si>
    <t>Operating agreements/contracts are in place with all AML/CFT outsourced service providers.</t>
  </si>
  <si>
    <t>Does the firm have AML/CFT/FS policy(ies) and/or procedures in respect of its business(es)?</t>
  </si>
  <si>
    <r>
      <t xml:space="preserve">What are the firm's top 5 customer type(s)?
</t>
    </r>
    <r>
      <rPr>
        <i/>
        <sz val="11"/>
        <color theme="1"/>
        <rFont val="Lato"/>
        <family val="2"/>
      </rPr>
      <t>Note: account types (e.g. Personal Account) should not be reported as a customer 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</si>
</sst>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lt;=99999999]0#####\ 000\ 0000;0######\ 000\ 0000"/>
  </numFmts>
  <fonts count="48" x14ac:knownFonts="1">
    <font>
      <sz val="11"/>
      <color theme="1"/>
      <name val="Times New Roman"/>
      <family val="2"/>
    </font>
    <font>
      <u/>
      <sz val="11"/>
      <color theme="10"/>
      <name val="Times New Roman"/>
      <family val="2"/>
    </font>
    <font>
      <b/>
      <sz val="12"/>
      <color theme="1"/>
      <name val="Calibri"/>
      <family val="2"/>
      <scheme val="minor"/>
    </font>
    <font>
      <sz val="12"/>
      <color theme="1"/>
      <name val="Calibri"/>
      <family val="2"/>
      <scheme val="minor"/>
    </font>
    <font>
      <b/>
      <sz val="18"/>
      <color rgb="FFFF0000"/>
      <name val="Times New Roman"/>
      <family val="1"/>
    </font>
    <font>
      <sz val="12"/>
      <color rgb="FF00B050"/>
      <name val="Times New Roman"/>
      <family val="1"/>
    </font>
    <font>
      <sz val="16"/>
      <color theme="1"/>
      <name val="Calibri"/>
      <family val="2"/>
      <scheme val="minor"/>
    </font>
    <font>
      <sz val="16"/>
      <color theme="0"/>
      <name val="Calibri"/>
      <family val="2"/>
      <scheme val="minor"/>
    </font>
    <font>
      <sz val="16"/>
      <color theme="2"/>
      <name val="Calibri"/>
      <family val="2"/>
      <scheme val="minor"/>
    </font>
    <font>
      <sz val="12"/>
      <color theme="1"/>
      <name val="Lato"/>
      <family val="2"/>
    </font>
    <font>
      <sz val="12"/>
      <color theme="4" tint="-0.249977111117893"/>
      <name val="Lato"/>
      <family val="2"/>
    </font>
    <font>
      <u/>
      <sz val="12"/>
      <color theme="1"/>
      <name val="Lato"/>
      <family val="2"/>
    </font>
    <font>
      <b/>
      <sz val="18"/>
      <color theme="0"/>
      <name val="Lato"/>
      <family val="2"/>
    </font>
    <font>
      <i/>
      <sz val="11"/>
      <color theme="1"/>
      <name val="Lato"/>
      <family val="2"/>
    </font>
    <font>
      <b/>
      <sz val="12"/>
      <color theme="1"/>
      <name val="Lato"/>
      <family val="2"/>
    </font>
    <font>
      <sz val="10"/>
      <name val="Lato"/>
      <family val="2"/>
    </font>
    <font>
      <b/>
      <sz val="12"/>
      <color rgb="FFFF0000"/>
      <name val="Lato"/>
      <family val="2"/>
    </font>
    <font>
      <sz val="12"/>
      <color theme="2"/>
      <name val="Lato"/>
      <family val="2"/>
    </font>
    <font>
      <b/>
      <sz val="16"/>
      <color rgb="FFFF0000"/>
      <name val="Lato"/>
      <family val="2"/>
    </font>
    <font>
      <sz val="12"/>
      <color rgb="FFFF0000"/>
      <name val="Lato"/>
      <family val="2"/>
    </font>
    <font>
      <sz val="16"/>
      <color rgb="FFFF0000"/>
      <name val="Lato"/>
      <family val="2"/>
    </font>
    <font>
      <b/>
      <sz val="12"/>
      <color theme="2"/>
      <name val="Lato"/>
      <family val="2"/>
    </font>
    <font>
      <u/>
      <sz val="11"/>
      <color theme="10"/>
      <name val="Lato"/>
      <family val="2"/>
    </font>
    <font>
      <sz val="12"/>
      <color rgb="FFE725D0"/>
      <name val="Lato"/>
      <family val="2"/>
    </font>
    <font>
      <b/>
      <sz val="14"/>
      <color rgb="FFFF0000"/>
      <name val="Lato"/>
      <family val="2"/>
    </font>
    <font>
      <b/>
      <u/>
      <sz val="14"/>
      <color rgb="FFFF0000"/>
      <name val="Lato"/>
      <family val="2"/>
    </font>
    <font>
      <sz val="11"/>
      <color theme="1"/>
      <name val="Lato"/>
      <family val="2"/>
    </font>
    <font>
      <b/>
      <sz val="14"/>
      <color theme="1"/>
      <name val="Lato"/>
      <family val="2"/>
    </font>
    <font>
      <sz val="16"/>
      <color theme="1"/>
      <name val="Lato"/>
      <family val="2"/>
    </font>
    <font>
      <b/>
      <sz val="16"/>
      <color theme="1"/>
      <name val="Lato"/>
      <family val="2"/>
    </font>
    <font>
      <sz val="12"/>
      <name val="Lato"/>
      <family val="2"/>
    </font>
    <font>
      <sz val="12"/>
      <color rgb="FF000000"/>
      <name val="Lato"/>
      <family val="2"/>
    </font>
    <font>
      <sz val="12"/>
      <color theme="1" tint="4.9989318521683403E-2"/>
      <name val="Lato"/>
      <family val="2"/>
    </font>
    <font>
      <b/>
      <sz val="11"/>
      <color theme="1"/>
      <name val="Lato"/>
      <family val="2"/>
    </font>
    <font>
      <sz val="11"/>
      <color rgb="FFFF0000"/>
      <name val="Lato"/>
      <family val="2"/>
    </font>
    <font>
      <sz val="11"/>
      <name val="Lato"/>
      <family val="2"/>
    </font>
    <font>
      <i/>
      <u/>
      <sz val="11"/>
      <color theme="1"/>
      <name val="Lato"/>
      <family val="2"/>
    </font>
    <font>
      <b/>
      <u/>
      <sz val="11"/>
      <color theme="1"/>
      <name val="Lato"/>
      <family val="2"/>
    </font>
    <font>
      <b/>
      <sz val="20"/>
      <color theme="1"/>
      <name val="Lato"/>
      <family val="2"/>
    </font>
    <font>
      <b/>
      <sz val="11"/>
      <name val="Lato"/>
      <family val="2"/>
    </font>
    <font>
      <sz val="11"/>
      <color rgb="FFE725D0"/>
      <name val="Lato"/>
      <family val="2"/>
    </font>
    <font>
      <b/>
      <sz val="11"/>
      <color rgb="FFFF0000"/>
      <name val="Lato"/>
      <family val="2"/>
    </font>
    <font>
      <sz val="16"/>
      <name val="Lato"/>
      <family val="2"/>
    </font>
    <font>
      <i/>
      <sz val="12"/>
      <color rgb="FF000000"/>
      <name val="Lato"/>
      <family val="2"/>
    </font>
    <font>
      <u/>
      <sz val="12"/>
      <color theme="10"/>
      <name val="Lato"/>
      <family val="2"/>
    </font>
    <font>
      <sz val="25"/>
      <color theme="1"/>
      <name val="Lato"/>
      <family val="2"/>
    </font>
    <font>
      <sz val="11"/>
      <color rgb="FF000000"/>
      <name val="Lato"/>
      <family val="2"/>
    </font>
    <font>
      <b/>
      <i/>
      <u/>
      <sz val="11"/>
      <color theme="1"/>
      <name val="Lato"/>
      <family val="2"/>
    </font>
  </fonts>
  <fills count="10">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9"/>
        <bgColor indexed="64"/>
      </patternFill>
    </fill>
  </fills>
  <borders count="5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diagonal/>
    </border>
    <border>
      <left style="medium">
        <color theme="0" tint="-0.249977111117893"/>
      </left>
      <right style="medium">
        <color theme="0" tint="-0.249977111117893"/>
      </right>
      <top style="medium">
        <color theme="0" tint="-0.249977111117893"/>
      </top>
      <bottom style="thin">
        <color theme="0" tint="-0.34998626667073579"/>
      </bottom>
      <diagonal/>
    </border>
    <border>
      <left style="medium">
        <color theme="0" tint="-0.249977111117893"/>
      </left>
      <right style="medium">
        <color theme="0" tint="-0.249977111117893"/>
      </right>
      <top style="medium">
        <color theme="0" tint="-0.34998626667073579"/>
      </top>
      <bottom style="medium">
        <color theme="0" tint="-0.249977111117893"/>
      </bottom>
      <diagonal/>
    </border>
    <border>
      <left/>
      <right style="medium">
        <color theme="0" tint="-0.249977111117893"/>
      </right>
      <top/>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34998626667073579"/>
      </left>
      <right/>
      <top style="medium">
        <color theme="0" tint="-0.34998626667073579"/>
      </top>
      <bottom/>
      <diagonal/>
    </border>
    <border>
      <left style="thin">
        <color theme="0" tint="-0.34998626667073579"/>
      </left>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diagonal/>
    </border>
    <border>
      <left/>
      <right style="medium">
        <color theme="0" tint="-0.34998626667073579"/>
      </right>
      <top/>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right/>
      <top style="medium">
        <color theme="0" tint="-0.34998626667073579"/>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249977111117893"/>
      </left>
      <right style="thin">
        <color theme="0" tint="-0.34998626667073579"/>
      </right>
      <top style="medium">
        <color theme="0" tint="-0.249977111117893"/>
      </top>
      <bottom style="thin">
        <color theme="0" tint="-0.34998626667073579"/>
      </bottom>
      <diagonal/>
    </border>
    <border>
      <left style="thin">
        <color theme="0" tint="-0.34998626667073579"/>
      </left>
      <right style="thin">
        <color theme="0" tint="-0.34998626667073579"/>
      </right>
      <top style="medium">
        <color theme="0" tint="-0.249977111117893"/>
      </top>
      <bottom style="thin">
        <color theme="0" tint="-0.34998626667073579"/>
      </bottom>
      <diagonal/>
    </border>
    <border>
      <left style="thin">
        <color theme="0" tint="-0.34998626667073579"/>
      </left>
      <right style="medium">
        <color theme="0" tint="-0.249977111117893"/>
      </right>
      <top style="medium">
        <color theme="0" tint="-0.249977111117893"/>
      </top>
      <bottom style="thin">
        <color theme="0" tint="-0.34998626667073579"/>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medium">
        <color theme="0" tint="-0.249977111117893"/>
      </right>
      <top style="thin">
        <color theme="0" tint="-0.34998626667073579"/>
      </top>
      <bottom style="medium">
        <color theme="0" tint="-0.249977111117893"/>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thin">
        <color theme="0" tint="-0.34998626667073579"/>
      </top>
      <bottom style="medium">
        <color theme="0" tint="-0.34998626667073579"/>
      </bottom>
      <diagonal/>
    </border>
  </borders>
  <cellStyleXfs count="2">
    <xf numFmtId="0" fontId="0" fillId="0" borderId="0"/>
    <xf numFmtId="0" fontId="1" fillId="0" borderId="0" applyNumberFormat="0" applyFill="0" applyBorder="0" applyAlignment="0" applyProtection="0"/>
  </cellStyleXfs>
  <cellXfs count="388">
    <xf numFmtId="0" fontId="0" fillId="0" borderId="0" xfId="0"/>
    <xf numFmtId="0" fontId="3" fillId="6" borderId="0" xfId="0" applyFont="1" applyFill="1"/>
    <xf numFmtId="0" fontId="3" fillId="0" borderId="0" xfId="0" applyFont="1" applyFill="1" applyAlignment="1">
      <alignment horizontal="left" vertical="top" wrapText="1"/>
    </xf>
    <xf numFmtId="2" fontId="3" fillId="0" borderId="0" xfId="0" applyNumberFormat="1" applyFont="1" applyFill="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Alignment="1">
      <alignment vertical="center"/>
    </xf>
    <xf numFmtId="0" fontId="2" fillId="5" borderId="1" xfId="0" applyFont="1" applyFill="1" applyBorder="1" applyAlignment="1">
      <alignment horizontal="left" vertical="top" wrapText="1"/>
    </xf>
    <xf numFmtId="0" fontId="3" fillId="6" borderId="0" xfId="0" applyFont="1" applyFill="1"/>
    <xf numFmtId="0" fontId="3" fillId="6" borderId="0" xfId="0" applyFont="1" applyFill="1" applyAlignment="1">
      <alignment horizontal="center"/>
    </xf>
    <xf numFmtId="0" fontId="3" fillId="6" borderId="0" xfId="0" applyFont="1" applyFill="1" applyProtection="1">
      <protection hidden="1"/>
    </xf>
    <xf numFmtId="0" fontId="3" fillId="6" borderId="0" xfId="0" applyFont="1" applyFill="1" applyAlignment="1" applyProtection="1">
      <alignment horizontal="center"/>
      <protection hidden="1"/>
    </xf>
    <xf numFmtId="0" fontId="4" fillId="6" borderId="0" xfId="0" applyFont="1" applyFill="1" applyAlignment="1">
      <alignment horizontal="center"/>
    </xf>
    <xf numFmtId="0" fontId="5" fillId="6" borderId="0" xfId="0" applyFont="1" applyFill="1" applyAlignment="1" applyProtection="1">
      <alignment horizontal="center"/>
      <protection hidden="1"/>
    </xf>
    <xf numFmtId="0" fontId="2" fillId="5" borderId="29" xfId="0" applyFont="1" applyFill="1" applyBorder="1" applyAlignment="1">
      <alignment horizontal="left" vertical="top" wrapText="1"/>
    </xf>
    <xf numFmtId="0" fontId="6" fillId="3" borderId="31" xfId="0" applyFont="1" applyFill="1" applyBorder="1" applyProtection="1">
      <protection hidden="1"/>
    </xf>
    <xf numFmtId="0" fontId="6" fillId="3" borderId="32" xfId="0" applyFont="1" applyFill="1" applyBorder="1" applyAlignment="1" applyProtection="1">
      <alignment horizontal="center"/>
      <protection hidden="1"/>
    </xf>
    <xf numFmtId="0" fontId="3" fillId="3" borderId="34" xfId="0" applyFont="1" applyFill="1" applyBorder="1"/>
    <xf numFmtId="0" fontId="3" fillId="3" borderId="35" xfId="0" applyFont="1" applyFill="1" applyBorder="1" applyProtection="1">
      <protection hidden="1"/>
    </xf>
    <xf numFmtId="0" fontId="3" fillId="3" borderId="35" xfId="0" applyFont="1" applyFill="1" applyBorder="1" applyAlignment="1" applyProtection="1">
      <alignment horizontal="center"/>
      <protection hidden="1"/>
    </xf>
    <xf numFmtId="0" fontId="3" fillId="3" borderId="36" xfId="0" applyFont="1" applyFill="1" applyBorder="1" applyAlignment="1" applyProtection="1">
      <alignment horizontal="center"/>
      <protection hidden="1"/>
    </xf>
    <xf numFmtId="0" fontId="7" fillId="3" borderId="31" xfId="0" applyFont="1" applyFill="1" applyBorder="1" applyAlignment="1" applyProtection="1">
      <alignment horizontal="center"/>
      <protection hidden="1"/>
    </xf>
    <xf numFmtId="0" fontId="3" fillId="9" borderId="0" xfId="0" applyFont="1" applyFill="1" applyAlignment="1">
      <alignment horizontal="left" vertical="top" wrapText="1"/>
    </xf>
    <xf numFmtId="0" fontId="3" fillId="0" borderId="0" xfId="0" applyFont="1" applyFill="1" applyAlignment="1">
      <alignment horizontal="center" vertical="center" wrapText="1"/>
    </xf>
    <xf numFmtId="0" fontId="8" fillId="6" borderId="30" xfId="0" applyFont="1" applyFill="1" applyBorder="1"/>
    <xf numFmtId="0" fontId="9" fillId="6" borderId="0" xfId="0" applyFont="1" applyFill="1"/>
    <xf numFmtId="0" fontId="14" fillId="3" borderId="33" xfId="0" applyFont="1" applyFill="1" applyBorder="1" applyAlignment="1">
      <alignment horizontal="center"/>
    </xf>
    <xf numFmtId="0" fontId="14" fillId="3" borderId="0" xfId="0" applyFont="1" applyFill="1" applyBorder="1" applyProtection="1">
      <protection hidden="1"/>
    </xf>
    <xf numFmtId="0" fontId="14" fillId="3" borderId="0" xfId="0" applyFont="1" applyFill="1" applyBorder="1" applyAlignment="1" applyProtection="1">
      <alignment horizontal="center"/>
      <protection hidden="1"/>
    </xf>
    <xf numFmtId="0" fontId="14" fillId="3" borderId="19" xfId="0" applyFont="1" applyFill="1" applyBorder="1" applyAlignment="1" applyProtection="1">
      <alignment horizontal="center"/>
      <protection hidden="1"/>
    </xf>
    <xf numFmtId="16" fontId="9" fillId="3" borderId="33" xfId="0" quotePrefix="1" applyNumberFormat="1" applyFont="1" applyFill="1" applyBorder="1" applyAlignment="1">
      <alignment horizontal="center"/>
    </xf>
    <xf numFmtId="0" fontId="9" fillId="3" borderId="0" xfId="0" applyFont="1" applyFill="1" applyBorder="1" applyProtection="1">
      <protection hidden="1"/>
    </xf>
    <xf numFmtId="0" fontId="15" fillId="3" borderId="19" xfId="0" applyFont="1" applyFill="1" applyBorder="1" applyAlignment="1" applyProtection="1">
      <alignment horizontal="center"/>
    </xf>
    <xf numFmtId="17" fontId="9" fillId="3" borderId="33" xfId="0" quotePrefix="1" applyNumberFormat="1" applyFont="1" applyFill="1" applyBorder="1" applyAlignment="1">
      <alignment horizontal="center"/>
    </xf>
    <xf numFmtId="0" fontId="9" fillId="3" borderId="33" xfId="0" applyFont="1" applyFill="1" applyBorder="1" applyAlignment="1">
      <alignment horizontal="center"/>
    </xf>
    <xf numFmtId="0" fontId="9" fillId="3" borderId="33" xfId="0" quotePrefix="1" applyFont="1" applyFill="1" applyBorder="1" applyAlignment="1">
      <alignment horizontal="center"/>
    </xf>
    <xf numFmtId="0" fontId="9" fillId="3" borderId="33" xfId="0" quotePrefix="1" applyNumberFormat="1" applyFont="1" applyFill="1" applyBorder="1" applyAlignment="1">
      <alignment horizontal="center"/>
    </xf>
    <xf numFmtId="0" fontId="9" fillId="3" borderId="33" xfId="0" applyFont="1" applyFill="1" applyBorder="1"/>
    <xf numFmtId="0" fontId="9" fillId="6" borderId="0" xfId="0" applyFont="1" applyFill="1" applyAlignment="1">
      <alignment horizontal="center" vertical="top"/>
    </xf>
    <xf numFmtId="0" fontId="9" fillId="6" borderId="0" xfId="0" applyFont="1" applyFill="1" applyAlignment="1">
      <alignment vertical="center"/>
    </xf>
    <xf numFmtId="0" fontId="9" fillId="6" borderId="0" xfId="0" applyFont="1" applyFill="1" applyAlignment="1">
      <alignment vertical="center" wrapText="1"/>
    </xf>
    <xf numFmtId="0" fontId="17" fillId="6" borderId="0" xfId="0" applyFont="1" applyFill="1" applyAlignment="1">
      <alignment horizontal="center" vertical="center"/>
    </xf>
    <xf numFmtId="0" fontId="9" fillId="6" borderId="0" xfId="0" applyFont="1" applyFill="1" applyAlignment="1">
      <alignment vertical="top"/>
    </xf>
    <xf numFmtId="0" fontId="17" fillId="6" borderId="0" xfId="0" applyFont="1" applyFill="1" applyAlignment="1">
      <alignment horizontal="center" vertical="center" wrapText="1"/>
    </xf>
    <xf numFmtId="0" fontId="19" fillId="6" borderId="0" xfId="0" applyFont="1" applyFill="1" applyAlignment="1" applyProtection="1">
      <alignment horizontal="center" vertical="center" wrapText="1"/>
    </xf>
    <xf numFmtId="0" fontId="14" fillId="6" borderId="0" xfId="0" applyFont="1" applyFill="1" applyBorder="1" applyAlignment="1">
      <alignment horizontal="center" vertical="center" wrapText="1"/>
    </xf>
    <xf numFmtId="0" fontId="9" fillId="6" borderId="0" xfId="0" applyFont="1" applyFill="1" applyBorder="1" applyAlignment="1">
      <alignment horizontal="center" vertical="center"/>
    </xf>
    <xf numFmtId="0" fontId="9" fillId="6" borderId="0" xfId="0" applyFont="1" applyFill="1" applyAlignment="1" applyProtection="1">
      <alignment vertical="center" wrapText="1"/>
      <protection hidden="1"/>
    </xf>
    <xf numFmtId="1" fontId="9" fillId="3" borderId="2" xfId="0" applyNumberFormat="1" applyFont="1" applyFill="1" applyBorder="1" applyAlignment="1" applyProtection="1">
      <alignment horizontal="center" vertical="center"/>
      <protection locked="0"/>
    </xf>
    <xf numFmtId="0" fontId="20" fillId="6" borderId="0" xfId="0" applyFont="1" applyFill="1" applyAlignment="1">
      <alignment horizontal="center" vertical="center"/>
    </xf>
    <xf numFmtId="0" fontId="16" fillId="6" borderId="0" xfId="0" quotePrefix="1" applyFont="1" applyFill="1" applyAlignment="1" applyProtection="1">
      <alignment horizontal="center" vertical="center"/>
    </xf>
    <xf numFmtId="0" fontId="9" fillId="6" borderId="0" xfId="0" applyFont="1" applyFill="1" applyAlignment="1" applyProtection="1">
      <alignment horizontal="center" vertical="top"/>
      <protection hidden="1"/>
    </xf>
    <xf numFmtId="0" fontId="9" fillId="6" borderId="0" xfId="0" applyFont="1" applyFill="1" applyAlignment="1" applyProtection="1">
      <alignment vertical="center"/>
      <protection hidden="1"/>
    </xf>
    <xf numFmtId="0" fontId="9" fillId="6" borderId="0" xfId="0" applyFont="1" applyFill="1" applyAlignment="1" applyProtection="1">
      <alignment horizontal="left" vertical="center"/>
      <protection hidden="1"/>
    </xf>
    <xf numFmtId="0" fontId="13" fillId="6" borderId="0" xfId="0" applyFont="1" applyFill="1" applyBorder="1" applyAlignment="1">
      <alignment vertical="center"/>
    </xf>
    <xf numFmtId="0" fontId="19" fillId="6" borderId="0" xfId="0" applyFont="1" applyFill="1" applyAlignment="1">
      <alignment vertical="center"/>
    </xf>
    <xf numFmtId="0" fontId="13" fillId="6" borderId="0" xfId="0" applyFont="1" applyFill="1" applyAlignment="1">
      <alignment vertical="center"/>
    </xf>
    <xf numFmtId="0" fontId="21" fillId="6" borderId="0" xfId="0" applyFont="1" applyFill="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9" fillId="3" borderId="11" xfId="0" applyFont="1" applyFill="1" applyBorder="1" applyAlignment="1" applyProtection="1">
      <alignment vertical="center" wrapText="1"/>
      <protection locked="0"/>
    </xf>
    <xf numFmtId="0" fontId="9" fillId="3" borderId="12" xfId="0" applyFont="1" applyFill="1" applyBorder="1" applyAlignment="1" applyProtection="1">
      <alignment vertical="center" wrapText="1"/>
      <protection locked="0"/>
    </xf>
    <xf numFmtId="0" fontId="22" fillId="0" borderId="12" xfId="1" applyFont="1" applyFill="1" applyBorder="1" applyAlignment="1" applyProtection="1">
      <alignment horizontal="center" vertical="center" wrapText="1"/>
      <protection locked="0"/>
    </xf>
    <xf numFmtId="0" fontId="20" fillId="6" borderId="0" xfId="0" applyFont="1" applyFill="1" applyAlignment="1">
      <alignment horizontal="center" vertical="center" wrapText="1"/>
    </xf>
    <xf numFmtId="0" fontId="23" fillId="6" borderId="0" xfId="0" applyFont="1" applyFill="1" applyAlignment="1">
      <alignment horizontal="center" vertical="center" wrapText="1"/>
    </xf>
    <xf numFmtId="0" fontId="19" fillId="6" borderId="0" xfId="0" applyFont="1" applyFill="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vertical="center"/>
    </xf>
    <xf numFmtId="0" fontId="9" fillId="6" borderId="0" xfId="0" applyFont="1" applyFill="1" applyBorder="1" applyAlignment="1">
      <alignment vertical="center"/>
    </xf>
    <xf numFmtId="3" fontId="9" fillId="3" borderId="11" xfId="0" applyNumberFormat="1" applyFont="1" applyFill="1" applyBorder="1" applyAlignment="1" applyProtection="1">
      <alignment horizontal="center" vertical="center" wrapText="1"/>
      <protection locked="0"/>
    </xf>
    <xf numFmtId="164" fontId="9" fillId="3" borderId="12" xfId="0" applyNumberFormat="1"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protection locked="0"/>
    </xf>
    <xf numFmtId="3" fontId="17" fillId="6" borderId="0" xfId="0" applyNumberFormat="1" applyFont="1" applyFill="1" applyAlignment="1">
      <alignment horizontal="center" vertical="center"/>
    </xf>
    <xf numFmtId="0" fontId="19" fillId="6" borderId="0" xfId="0" applyFont="1" applyFill="1" applyBorder="1" applyAlignment="1">
      <alignment vertical="top" wrapText="1"/>
    </xf>
    <xf numFmtId="0" fontId="23" fillId="6" borderId="0" xfId="0" applyFont="1" applyFill="1" applyAlignment="1">
      <alignment vertical="center" wrapText="1"/>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3" fontId="9" fillId="3" borderId="12" xfId="0" applyNumberFormat="1" applyFont="1" applyFill="1" applyBorder="1" applyAlignment="1" applyProtection="1">
      <alignment horizontal="center" vertical="center" wrapText="1"/>
      <protection locked="0"/>
    </xf>
    <xf numFmtId="3" fontId="9" fillId="3" borderId="13" xfId="0" applyNumberFormat="1" applyFont="1" applyFill="1" applyBorder="1" applyAlignment="1" applyProtection="1">
      <alignment horizontal="center" vertical="center" wrapText="1"/>
      <protection locked="0"/>
    </xf>
    <xf numFmtId="0" fontId="19" fillId="6" borderId="0" xfId="0" applyFont="1" applyFill="1" applyBorder="1" applyAlignment="1">
      <alignment vertical="center" wrapText="1"/>
    </xf>
    <xf numFmtId="0" fontId="19" fillId="6" borderId="0" xfId="0" applyFont="1" applyFill="1" applyBorder="1" applyAlignment="1">
      <alignment vertical="center"/>
    </xf>
    <xf numFmtId="0" fontId="19" fillId="6" borderId="0" xfId="0" applyFont="1" applyFill="1" applyAlignment="1" applyProtection="1">
      <alignment horizontal="left" vertical="center"/>
    </xf>
    <xf numFmtId="0" fontId="9" fillId="6" borderId="0" xfId="0" applyFont="1" applyFill="1" applyAlignment="1" applyProtection="1">
      <alignment horizontal="center" vertical="center"/>
    </xf>
    <xf numFmtId="0" fontId="9" fillId="6" borderId="0" xfId="0" applyFont="1" applyFill="1" applyAlignment="1" applyProtection="1">
      <alignment vertical="top"/>
    </xf>
    <xf numFmtId="0" fontId="9" fillId="6" borderId="0" xfId="0" applyFont="1" applyFill="1" applyAlignment="1" applyProtection="1">
      <alignment vertical="center"/>
    </xf>
    <xf numFmtId="0" fontId="17" fillId="6" borderId="0" xfId="0" applyFont="1" applyFill="1" applyAlignment="1" applyProtection="1">
      <alignment horizontal="center" vertical="center"/>
    </xf>
    <xf numFmtId="0" fontId="19" fillId="6" borderId="0" xfId="0" applyFont="1" applyFill="1" applyAlignment="1" applyProtection="1">
      <alignment horizontal="center" vertical="center"/>
    </xf>
    <xf numFmtId="0" fontId="14" fillId="6" borderId="0" xfId="0" applyFont="1" applyFill="1" applyBorder="1" applyAlignment="1" applyProtection="1">
      <alignment horizontal="center" vertical="center" wrapText="1"/>
    </xf>
    <xf numFmtId="0" fontId="17" fillId="6" borderId="0" xfId="0" applyFont="1" applyFill="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horizontal="center" vertical="top"/>
    </xf>
    <xf numFmtId="0" fontId="9" fillId="6" borderId="0" xfId="0" applyFont="1" applyFill="1" applyBorder="1" applyAlignment="1" applyProtection="1">
      <alignment horizontal="center" vertical="center"/>
    </xf>
    <xf numFmtId="0" fontId="9" fillId="6" borderId="0" xfId="0" applyFont="1" applyFill="1" applyAlignment="1" applyProtection="1">
      <alignment vertical="top" wrapText="1"/>
    </xf>
    <xf numFmtId="0" fontId="9" fillId="3" borderId="2" xfId="0" applyFont="1" applyFill="1" applyBorder="1" applyAlignment="1" applyProtection="1">
      <alignment horizontal="center" vertical="center"/>
      <protection locked="0"/>
    </xf>
    <xf numFmtId="0" fontId="20" fillId="6" borderId="0" xfId="0" applyFont="1" applyFill="1" applyAlignment="1" applyProtection="1">
      <alignment horizontal="center" vertical="center"/>
    </xf>
    <xf numFmtId="0" fontId="14" fillId="4" borderId="6" xfId="0" applyFont="1" applyFill="1" applyBorder="1" applyAlignment="1" applyProtection="1">
      <alignment horizontal="left" vertical="center"/>
    </xf>
    <xf numFmtId="0" fontId="9" fillId="3" borderId="8" xfId="0" applyFont="1" applyFill="1" applyBorder="1" applyAlignment="1" applyProtection="1">
      <alignment horizontal="center" vertical="center"/>
      <protection locked="0"/>
    </xf>
    <xf numFmtId="0" fontId="14" fillId="4" borderId="11" xfId="0" applyFont="1" applyFill="1" applyBorder="1" applyAlignment="1" applyProtection="1">
      <alignment horizontal="left" vertical="center"/>
    </xf>
    <xf numFmtId="0" fontId="28" fillId="6" borderId="0" xfId="0" applyFont="1" applyFill="1" applyAlignment="1" applyProtection="1">
      <alignment vertical="center"/>
    </xf>
    <xf numFmtId="0" fontId="29" fillId="6" borderId="0" xfId="0" applyFont="1" applyFill="1" applyBorder="1" applyAlignment="1" applyProtection="1">
      <alignment horizontal="center" vertical="center"/>
    </xf>
    <xf numFmtId="0" fontId="14" fillId="6" borderId="0" xfId="0" applyFont="1" applyFill="1" applyAlignment="1" applyProtection="1">
      <alignment horizontal="center" vertical="center"/>
    </xf>
    <xf numFmtId="0" fontId="14" fillId="6" borderId="0" xfId="0" applyFont="1" applyFill="1" applyAlignment="1" applyProtection="1">
      <alignment horizontal="center" vertical="top"/>
    </xf>
    <xf numFmtId="0" fontId="9" fillId="6" borderId="0" xfId="0" applyFont="1" applyFill="1" applyBorder="1" applyAlignment="1" applyProtection="1">
      <alignment vertical="center"/>
    </xf>
    <xf numFmtId="0" fontId="19" fillId="6" borderId="0" xfId="0" applyFont="1" applyFill="1" applyAlignment="1" applyProtection="1">
      <alignment vertical="center"/>
    </xf>
    <xf numFmtId="0" fontId="30" fillId="6" borderId="0" xfId="0" applyFont="1" applyFill="1" applyAlignment="1" applyProtection="1">
      <alignment horizontal="center" vertical="center"/>
    </xf>
    <xf numFmtId="14" fontId="19" fillId="6" borderId="0" xfId="0" applyNumberFormat="1" applyFont="1" applyFill="1" applyAlignment="1" applyProtection="1">
      <alignment horizontal="center" vertical="center"/>
    </xf>
    <xf numFmtId="0" fontId="23" fillId="6" borderId="0" xfId="0" applyFont="1" applyFill="1" applyAlignment="1" applyProtection="1">
      <alignment vertical="top"/>
    </xf>
    <xf numFmtId="0" fontId="30" fillId="6" borderId="0" xfId="0" applyFont="1" applyFill="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4" borderId="8" xfId="0" applyFont="1" applyFill="1" applyBorder="1" applyAlignment="1" applyProtection="1">
      <alignment horizontal="center" vertical="center" wrapText="1"/>
    </xf>
    <xf numFmtId="0" fontId="23" fillId="6" borderId="0" xfId="0" applyFont="1" applyFill="1" applyAlignment="1" applyProtection="1">
      <alignment vertical="center"/>
    </xf>
    <xf numFmtId="0" fontId="9" fillId="6" borderId="0" xfId="0" applyFont="1" applyFill="1" applyAlignment="1" applyProtection="1">
      <alignment vertical="center" wrapText="1"/>
    </xf>
    <xf numFmtId="0" fontId="23" fillId="6" borderId="0" xfId="0" applyFont="1" applyFill="1" applyAlignment="1">
      <alignment horizontal="left" vertical="center"/>
    </xf>
    <xf numFmtId="0" fontId="31" fillId="6" borderId="0" xfId="0" applyFont="1" applyFill="1" applyAlignment="1" applyProtection="1">
      <alignment vertical="top" wrapText="1"/>
    </xf>
    <xf numFmtId="0" fontId="9" fillId="6" borderId="0" xfId="0" applyFont="1" applyFill="1" applyAlignment="1" applyProtection="1">
      <alignment horizontal="center" vertical="top"/>
    </xf>
    <xf numFmtId="0" fontId="17" fillId="6" borderId="0" xfId="0" applyFont="1" applyFill="1" applyAlignment="1" applyProtection="1">
      <alignment vertical="top"/>
    </xf>
    <xf numFmtId="0" fontId="19" fillId="6" borderId="0" xfId="0" applyFont="1" applyFill="1" applyAlignment="1" applyProtection="1">
      <alignment horizontal="left" vertical="center" wrapText="1"/>
    </xf>
    <xf numFmtId="0" fontId="16" fillId="6" borderId="0" xfId="0" applyFont="1" applyFill="1" applyAlignment="1" applyProtection="1">
      <alignment horizontal="center" vertical="center"/>
    </xf>
    <xf numFmtId="0" fontId="20" fillId="6" borderId="0" xfId="0" applyFont="1" applyFill="1" applyAlignment="1" applyProtection="1">
      <alignment horizontal="left" vertical="center"/>
    </xf>
    <xf numFmtId="0" fontId="19" fillId="6" borderId="0" xfId="0" applyFont="1" applyFill="1" applyAlignment="1" applyProtection="1">
      <alignment horizontal="left" vertical="top" wrapText="1"/>
    </xf>
    <xf numFmtId="0" fontId="19" fillId="6" borderId="0" xfId="0" applyFont="1" applyFill="1" applyAlignment="1" applyProtection="1">
      <alignment vertical="top" wrapText="1"/>
    </xf>
    <xf numFmtId="0" fontId="19" fillId="6" borderId="0" xfId="0" applyFont="1" applyFill="1" applyAlignment="1" applyProtection="1">
      <alignment horizontal="center" vertical="top" wrapText="1"/>
    </xf>
    <xf numFmtId="0" fontId="19" fillId="6" borderId="0" xfId="0" applyFont="1" applyFill="1" applyAlignment="1" applyProtection="1">
      <alignment vertical="top"/>
    </xf>
    <xf numFmtId="0" fontId="20" fillId="6" borderId="0" xfId="0" applyFont="1" applyFill="1" applyAlignment="1" applyProtection="1">
      <alignment horizontal="center" vertical="center" wrapText="1"/>
    </xf>
    <xf numFmtId="0" fontId="9" fillId="6" borderId="0" xfId="0" applyFont="1" applyFill="1" applyAlignment="1" applyProtection="1">
      <alignment horizontal="left" vertical="center" wrapText="1"/>
    </xf>
    <xf numFmtId="0" fontId="19" fillId="6" borderId="0" xfId="0" applyFont="1" applyFill="1" applyAlignment="1" applyProtection="1">
      <alignment horizontal="left" vertical="top"/>
    </xf>
    <xf numFmtId="0" fontId="17" fillId="6" borderId="0" xfId="0" applyFont="1" applyFill="1" applyAlignment="1" applyProtection="1">
      <alignment horizontal="center" vertical="top"/>
    </xf>
    <xf numFmtId="3" fontId="17" fillId="6" borderId="0" xfId="0" applyNumberFormat="1" applyFont="1" applyFill="1" applyAlignment="1" applyProtection="1">
      <alignment horizontal="center" vertical="top"/>
    </xf>
    <xf numFmtId="0" fontId="9" fillId="6" borderId="0" xfId="0" applyFont="1" applyFill="1" applyAlignment="1" applyProtection="1">
      <alignment horizontal="left" vertical="top"/>
    </xf>
    <xf numFmtId="0" fontId="32" fillId="6" borderId="0" xfId="0" applyFont="1" applyFill="1" applyAlignment="1" applyProtection="1">
      <alignment vertical="top"/>
    </xf>
    <xf numFmtId="0" fontId="26" fillId="4" borderId="23" xfId="0" applyFont="1" applyFill="1" applyBorder="1" applyAlignment="1" applyProtection="1">
      <alignment vertical="top"/>
    </xf>
    <xf numFmtId="0" fontId="33" fillId="4" borderId="7" xfId="0" applyFont="1" applyFill="1" applyBorder="1" applyAlignment="1" applyProtection="1">
      <alignment horizontal="center" vertical="center"/>
    </xf>
    <xf numFmtId="0" fontId="33" fillId="4" borderId="8" xfId="0" applyFont="1" applyFill="1" applyBorder="1" applyAlignment="1" applyProtection="1">
      <alignment horizontal="center" vertical="center" wrapText="1"/>
    </xf>
    <xf numFmtId="0" fontId="26" fillId="6" borderId="9" xfId="0" applyFont="1" applyFill="1" applyBorder="1" applyAlignment="1" applyProtection="1">
      <alignment horizontal="left" vertical="center"/>
      <protection hidden="1"/>
    </xf>
    <xf numFmtId="3" fontId="26" fillId="3" borderId="1" xfId="0" applyNumberFormat="1" applyFont="1" applyFill="1" applyBorder="1" applyAlignment="1" applyProtection="1">
      <alignment horizontal="center" vertical="center"/>
      <protection locked="0"/>
    </xf>
    <xf numFmtId="3" fontId="26" fillId="3" borderId="25" xfId="0" applyNumberFormat="1" applyFont="1" applyFill="1" applyBorder="1" applyAlignment="1" applyProtection="1">
      <alignment horizontal="center" vertical="center"/>
      <protection locked="0"/>
    </xf>
    <xf numFmtId="0" fontId="26" fillId="6" borderId="11" xfId="0" applyFont="1" applyFill="1" applyBorder="1" applyAlignment="1" applyProtection="1">
      <alignment horizontal="left" vertical="center"/>
    </xf>
    <xf numFmtId="3" fontId="26" fillId="3" borderId="24" xfId="0" applyNumberFormat="1" applyFont="1" applyFill="1" applyBorder="1" applyAlignment="1" applyProtection="1">
      <alignment horizontal="center" vertical="center"/>
      <protection locked="0"/>
    </xf>
    <xf numFmtId="3" fontId="26" fillId="6" borderId="13" xfId="0" applyNumberFormat="1" applyFont="1" applyFill="1" applyBorder="1" applyAlignment="1" applyProtection="1">
      <alignment horizontal="center" vertical="center"/>
    </xf>
    <xf numFmtId="0" fontId="26" fillId="6" borderId="0" xfId="0" applyFont="1" applyFill="1" applyAlignment="1" applyProtection="1">
      <alignment vertical="top"/>
    </xf>
    <xf numFmtId="0" fontId="33" fillId="4" borderId="6" xfId="0" applyFont="1" applyFill="1" applyBorder="1" applyAlignment="1" applyProtection="1">
      <alignment vertical="center"/>
    </xf>
    <xf numFmtId="0" fontId="33" fillId="4" borderId="8" xfId="0" applyFont="1" applyFill="1" applyBorder="1" applyAlignment="1" applyProtection="1">
      <alignment horizontal="center" vertical="center"/>
    </xf>
    <xf numFmtId="0" fontId="26" fillId="6" borderId="9" xfId="0" applyFont="1" applyFill="1" applyBorder="1" applyAlignment="1" applyProtection="1">
      <alignment horizontal="left" vertical="center"/>
    </xf>
    <xf numFmtId="3" fontId="26" fillId="3" borderId="10" xfId="0" applyNumberFormat="1" applyFont="1" applyFill="1" applyBorder="1" applyAlignment="1" applyProtection="1">
      <alignment horizontal="center" vertical="center"/>
      <protection locked="0"/>
    </xf>
    <xf numFmtId="0" fontId="26" fillId="6" borderId="9" xfId="0" applyFont="1" applyFill="1" applyBorder="1" applyAlignment="1" applyProtection="1">
      <alignment vertical="center"/>
    </xf>
    <xf numFmtId="0" fontId="26" fillId="6" borderId="11" xfId="0" applyFont="1" applyFill="1" applyBorder="1" applyAlignment="1" applyProtection="1">
      <alignment vertical="center"/>
    </xf>
    <xf numFmtId="3" fontId="26" fillId="3" borderId="12" xfId="0" applyNumberFormat="1" applyFont="1" applyFill="1" applyBorder="1" applyAlignment="1" applyProtection="1">
      <alignment horizontal="center" vertical="center"/>
      <protection locked="0"/>
    </xf>
    <xf numFmtId="3" fontId="26" fillId="3" borderId="13" xfId="0" applyNumberFormat="1" applyFont="1" applyFill="1" applyBorder="1" applyAlignment="1" applyProtection="1">
      <alignment horizontal="center" vertical="center"/>
      <protection locked="0"/>
    </xf>
    <xf numFmtId="0" fontId="26" fillId="6" borderId="0" xfId="0" applyFont="1" applyFill="1" applyAlignment="1" applyProtection="1">
      <alignment vertical="top" wrapText="1"/>
    </xf>
    <xf numFmtId="0" fontId="33" fillId="4" borderId="6" xfId="0" applyFont="1" applyFill="1" applyBorder="1" applyAlignment="1" applyProtection="1">
      <alignment horizontal="center" vertical="center"/>
    </xf>
    <xf numFmtId="0" fontId="33" fillId="4" borderId="7" xfId="0" applyFont="1" applyFill="1" applyBorder="1" applyAlignment="1" applyProtection="1">
      <alignment horizontal="center" vertical="center" wrapText="1"/>
    </xf>
    <xf numFmtId="0" fontId="26" fillId="6" borderId="0" xfId="0" applyFont="1" applyFill="1" applyAlignment="1" applyProtection="1">
      <alignment vertical="center" wrapText="1"/>
    </xf>
    <xf numFmtId="0" fontId="26" fillId="3" borderId="11"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26" fillId="3" borderId="9" xfId="0" applyFont="1" applyFill="1" applyBorder="1" applyAlignment="1" applyProtection="1">
      <alignment horizontal="center" vertical="center"/>
      <protection locked="0"/>
    </xf>
    <xf numFmtId="0" fontId="13" fillId="6" borderId="0" xfId="0" applyFont="1" applyFill="1" applyAlignment="1" applyProtection="1">
      <alignment vertical="top" wrapText="1"/>
    </xf>
    <xf numFmtId="0" fontId="34" fillId="6" borderId="0" xfId="0" applyFont="1" applyFill="1" applyAlignment="1" applyProtection="1">
      <alignment vertical="center"/>
    </xf>
    <xf numFmtId="0" fontId="35" fillId="6" borderId="0" xfId="0" applyFont="1" applyFill="1" applyAlignment="1" applyProtection="1">
      <alignment vertical="center" wrapText="1"/>
    </xf>
    <xf numFmtId="0" fontId="34" fillId="6" borderId="37" xfId="0" applyFont="1" applyFill="1" applyBorder="1" applyAlignment="1" applyProtection="1">
      <alignment vertical="top"/>
    </xf>
    <xf numFmtId="0" fontId="26" fillId="3" borderId="2" xfId="0" applyFont="1" applyFill="1" applyBorder="1" applyAlignment="1" applyProtection="1">
      <alignment horizontal="center" vertical="center"/>
      <protection locked="0"/>
    </xf>
    <xf numFmtId="0" fontId="33" fillId="4" borderId="6" xfId="0" applyFont="1" applyFill="1" applyBorder="1" applyAlignment="1" applyProtection="1">
      <alignment horizontal="left" vertical="center" wrapText="1"/>
    </xf>
    <xf numFmtId="0" fontId="34" fillId="6" borderId="0" xfId="0" applyFont="1" applyFill="1" applyAlignment="1" applyProtection="1">
      <alignment vertical="top"/>
    </xf>
    <xf numFmtId="0" fontId="33" fillId="6" borderId="9" xfId="0" applyFont="1" applyFill="1" applyBorder="1" applyAlignment="1" applyProtection="1">
      <alignment horizontal="center" vertical="center"/>
    </xf>
    <xf numFmtId="0" fontId="33" fillId="6" borderId="11" xfId="0" applyFont="1" applyFill="1" applyBorder="1" applyAlignment="1" applyProtection="1">
      <alignment horizontal="center" vertical="center"/>
    </xf>
    <xf numFmtId="0" fontId="26" fillId="6" borderId="4" xfId="0" applyFont="1" applyFill="1" applyBorder="1" applyAlignment="1" applyProtection="1">
      <alignment vertical="top"/>
    </xf>
    <xf numFmtId="0" fontId="26" fillId="3" borderId="9" xfId="0" applyFont="1" applyFill="1" applyBorder="1" applyAlignment="1" applyProtection="1">
      <alignment horizontal="center" vertical="top" wrapText="1"/>
      <protection locked="0"/>
    </xf>
    <xf numFmtId="0" fontId="26" fillId="3" borderId="10" xfId="0" applyFont="1" applyFill="1" applyBorder="1" applyAlignment="1" applyProtection="1">
      <alignment vertical="top"/>
      <protection locked="0"/>
    </xf>
    <xf numFmtId="0" fontId="26" fillId="3" borderId="13" xfId="0" applyFont="1" applyFill="1" applyBorder="1" applyAlignment="1" applyProtection="1">
      <alignment vertical="top"/>
      <protection locked="0"/>
    </xf>
    <xf numFmtId="0" fontId="38" fillId="6" borderId="0" xfId="0" applyFont="1" applyFill="1" applyAlignment="1" applyProtection="1">
      <alignment horizontal="left" vertical="top"/>
    </xf>
    <xf numFmtId="0" fontId="17" fillId="6" borderId="0" xfId="0" applyFont="1" applyFill="1" applyAlignment="1" applyProtection="1">
      <alignment horizontal="center" wrapText="1"/>
    </xf>
    <xf numFmtId="0" fontId="17" fillId="6" borderId="0" xfId="0" applyFont="1" applyFill="1" applyAlignment="1" applyProtection="1">
      <alignment horizontal="center"/>
    </xf>
    <xf numFmtId="0" fontId="9" fillId="6" borderId="0" xfId="0" applyFont="1" applyFill="1" applyBorder="1" applyAlignment="1" applyProtection="1">
      <alignment vertical="top"/>
    </xf>
    <xf numFmtId="0" fontId="9" fillId="6" borderId="0" xfId="0" applyFont="1" applyFill="1" applyAlignment="1" applyProtection="1">
      <alignment horizontal="left" vertical="center"/>
    </xf>
    <xf numFmtId="0" fontId="17" fillId="6" borderId="0" xfId="0" applyFont="1" applyFill="1" applyAlignment="1" applyProtection="1">
      <alignment vertical="center"/>
    </xf>
    <xf numFmtId="0" fontId="30" fillId="6" borderId="0" xfId="0" applyFont="1" applyFill="1" applyAlignment="1" applyProtection="1">
      <alignment vertical="top" wrapText="1"/>
    </xf>
    <xf numFmtId="0" fontId="23" fillId="6" borderId="0" xfId="0" applyFont="1" applyFill="1" applyAlignment="1" applyProtection="1">
      <alignment horizontal="left" vertical="top"/>
    </xf>
    <xf numFmtId="0" fontId="14" fillId="6" borderId="0" xfId="0" applyFont="1" applyFill="1" applyBorder="1" applyAlignment="1" applyProtection="1">
      <alignment horizontal="left" vertical="top"/>
    </xf>
    <xf numFmtId="3" fontId="17" fillId="6" borderId="0" xfId="0" applyNumberFormat="1" applyFont="1" applyFill="1" applyAlignment="1" applyProtection="1">
      <alignment horizontal="center"/>
    </xf>
    <xf numFmtId="0" fontId="16" fillId="6" borderId="0" xfId="0" applyFont="1" applyFill="1" applyAlignment="1" applyProtection="1">
      <alignment vertical="top"/>
    </xf>
    <xf numFmtId="0" fontId="19" fillId="6" borderId="0" xfId="0" applyFont="1" applyFill="1" applyAlignment="1" applyProtection="1">
      <alignment horizontal="left"/>
    </xf>
    <xf numFmtId="3" fontId="16" fillId="6" borderId="0" xfId="0" quotePrefix="1" applyNumberFormat="1" applyFont="1" applyFill="1" applyAlignment="1" applyProtection="1">
      <alignment horizontal="center" vertical="center"/>
    </xf>
    <xf numFmtId="0" fontId="39" fillId="4" borderId="6" xfId="0" applyFont="1" applyFill="1" applyBorder="1" applyAlignment="1" applyProtection="1">
      <alignment horizontal="center" vertical="center"/>
    </xf>
    <xf numFmtId="3" fontId="26" fillId="3" borderId="11" xfId="0" applyNumberFormat="1" applyFont="1" applyFill="1" applyBorder="1" applyAlignment="1" applyProtection="1">
      <alignment horizontal="center" vertical="center"/>
      <protection locked="0"/>
    </xf>
    <xf numFmtId="0" fontId="39" fillId="4" borderId="8" xfId="0" applyFont="1" applyFill="1" applyBorder="1" applyAlignment="1" applyProtection="1">
      <alignment horizontal="center" vertical="center"/>
    </xf>
    <xf numFmtId="0" fontId="26" fillId="6" borderId="0" xfId="0" applyFont="1" applyFill="1" applyBorder="1" applyAlignment="1" applyProtection="1">
      <alignment vertical="top"/>
    </xf>
    <xf numFmtId="0" fontId="34" fillId="6" borderId="0" xfId="0" applyFont="1" applyFill="1" applyBorder="1" applyAlignment="1" applyProtection="1">
      <alignment vertical="top"/>
    </xf>
    <xf numFmtId="0" fontId="26" fillId="6" borderId="9" xfId="0" applyFont="1" applyFill="1" applyBorder="1" applyAlignment="1" applyProtection="1">
      <alignment horizontal="center" vertical="top"/>
    </xf>
    <xf numFmtId="0" fontId="26" fillId="3" borderId="10" xfId="0" applyFont="1" applyFill="1" applyBorder="1" applyAlignment="1" applyProtection="1">
      <alignment horizontal="center" vertical="top"/>
      <protection locked="0"/>
    </xf>
    <xf numFmtId="0" fontId="26" fillId="6" borderId="11" xfId="0" applyFont="1" applyFill="1" applyBorder="1" applyAlignment="1" applyProtection="1">
      <alignment horizontal="center" vertical="top"/>
    </xf>
    <xf numFmtId="0" fontId="26" fillId="3" borderId="13" xfId="0" applyFont="1" applyFill="1" applyBorder="1" applyAlignment="1" applyProtection="1">
      <alignment horizontal="center" vertical="top"/>
      <protection locked="0"/>
    </xf>
    <xf numFmtId="0" fontId="26" fillId="6" borderId="0" xfId="0" applyFont="1" applyFill="1" applyAlignment="1" applyProtection="1">
      <alignment vertical="center"/>
    </xf>
    <xf numFmtId="0" fontId="39" fillId="4" borderId="6" xfId="0" applyFont="1" applyFill="1" applyBorder="1" applyAlignment="1" applyProtection="1">
      <alignment horizontal="center" vertical="center" wrapText="1"/>
    </xf>
    <xf numFmtId="0" fontId="39" fillId="4" borderId="8" xfId="0" applyFont="1" applyFill="1" applyBorder="1" applyAlignment="1" applyProtection="1">
      <alignment horizontal="center" vertical="center" wrapText="1"/>
    </xf>
    <xf numFmtId="0" fontId="35" fillId="6" borderId="0" xfId="0" applyFont="1" applyFill="1" applyAlignment="1" applyProtection="1">
      <alignment vertical="top" wrapText="1"/>
    </xf>
    <xf numFmtId="3" fontId="26" fillId="3" borderId="9" xfId="0" applyNumberFormat="1" applyFont="1" applyFill="1" applyBorder="1" applyAlignment="1" applyProtection="1">
      <alignment horizontal="center" vertical="center"/>
      <protection locked="0"/>
    </xf>
    <xf numFmtId="0" fontId="40" fillId="6" borderId="0" xfId="0" applyFont="1" applyFill="1" applyAlignment="1" applyProtection="1">
      <alignment horizontal="left" vertical="top"/>
    </xf>
    <xf numFmtId="0" fontId="26" fillId="6" borderId="0" xfId="0" applyFont="1" applyFill="1" applyAlignment="1" applyProtection="1">
      <alignment horizontal="center" vertical="top"/>
    </xf>
    <xf numFmtId="0" fontId="26" fillId="3" borderId="2" xfId="0" applyFont="1" applyFill="1" applyBorder="1" applyAlignment="1" applyProtection="1">
      <alignment horizontal="center" vertical="top"/>
      <protection locked="0"/>
    </xf>
    <xf numFmtId="3" fontId="26" fillId="3" borderId="2" xfId="0" applyNumberFormat="1" applyFont="1" applyFill="1" applyBorder="1" applyAlignment="1" applyProtection="1">
      <alignment horizontal="center" vertical="center"/>
      <protection locked="0"/>
    </xf>
    <xf numFmtId="0" fontId="13" fillId="6" borderId="0" xfId="0" applyFont="1" applyFill="1" applyAlignment="1" applyProtection="1">
      <alignment vertical="top"/>
    </xf>
    <xf numFmtId="0" fontId="26" fillId="3" borderId="9" xfId="0" applyFont="1" applyFill="1" applyBorder="1" applyAlignment="1" applyProtection="1">
      <alignment vertical="top" wrapText="1"/>
      <protection locked="0"/>
    </xf>
    <xf numFmtId="0" fontId="41" fillId="6" borderId="0" xfId="0" applyFont="1" applyFill="1" applyAlignment="1" applyProtection="1">
      <alignment vertical="top"/>
    </xf>
    <xf numFmtId="3" fontId="26" fillId="3" borderId="10" xfId="0" applyNumberFormat="1" applyFont="1" applyFill="1" applyBorder="1" applyAlignment="1" applyProtection="1">
      <alignment horizontal="center" vertical="top"/>
      <protection locked="0"/>
    </xf>
    <xf numFmtId="0" fontId="26" fillId="3" borderId="11" xfId="0" applyFont="1" applyFill="1" applyBorder="1" applyAlignment="1" applyProtection="1">
      <alignment vertical="top" wrapText="1"/>
      <protection locked="0"/>
    </xf>
    <xf numFmtId="3" fontId="26" fillId="3" borderId="13" xfId="0" applyNumberFormat="1" applyFont="1" applyFill="1" applyBorder="1" applyAlignment="1" applyProtection="1">
      <alignment horizontal="center" vertical="top"/>
      <protection locked="0"/>
    </xf>
    <xf numFmtId="0" fontId="30" fillId="6" borderId="0" xfId="0" applyFont="1" applyFill="1" applyAlignment="1" applyProtection="1">
      <alignment vertical="top"/>
    </xf>
    <xf numFmtId="0" fontId="42" fillId="6" borderId="0" xfId="0" applyFont="1" applyFill="1" applyAlignment="1" applyProtection="1">
      <alignment horizontal="center" vertical="center"/>
    </xf>
    <xf numFmtId="0" fontId="18" fillId="6" borderId="0" xfId="0" applyFont="1" applyFill="1" applyAlignment="1" applyProtection="1">
      <alignment horizontal="center" vertical="center"/>
    </xf>
    <xf numFmtId="0" fontId="9" fillId="6" borderId="0" xfId="0" applyFont="1" applyFill="1" applyBorder="1" applyAlignment="1" applyProtection="1">
      <alignment horizontal="center" vertical="top"/>
    </xf>
    <xf numFmtId="0" fontId="9" fillId="6" borderId="0" xfId="0" applyFont="1" applyFill="1" applyBorder="1" applyAlignment="1" applyProtection="1">
      <alignment vertical="top" wrapText="1"/>
    </xf>
    <xf numFmtId="0" fontId="31" fillId="6" borderId="0" xfId="0" applyFont="1" applyFill="1" applyBorder="1" applyAlignment="1" applyProtection="1">
      <alignment horizontal="center" vertical="top"/>
    </xf>
    <xf numFmtId="0" fontId="43" fillId="6" borderId="0" xfId="0" applyFont="1" applyFill="1" applyBorder="1" applyAlignment="1" applyProtection="1">
      <alignment horizontal="center" vertical="top"/>
    </xf>
    <xf numFmtId="0" fontId="44" fillId="6" borderId="0" xfId="1" applyFont="1" applyFill="1" applyBorder="1" applyAlignment="1" applyProtection="1">
      <alignment horizontal="center" vertical="top"/>
    </xf>
    <xf numFmtId="0" fontId="26" fillId="6" borderId="0" xfId="0" applyFont="1" applyFill="1" applyAlignment="1" applyProtection="1">
      <alignment horizontal="center" vertical="center"/>
    </xf>
    <xf numFmtId="0" fontId="26" fillId="6" borderId="0" xfId="0" applyFont="1" applyFill="1" applyBorder="1" applyAlignment="1" applyProtection="1">
      <alignment vertical="center" wrapText="1"/>
    </xf>
    <xf numFmtId="0" fontId="26" fillId="6" borderId="0" xfId="0" applyFont="1" applyFill="1" applyBorder="1" applyAlignment="1" applyProtection="1">
      <alignment vertical="top" wrapText="1"/>
    </xf>
    <xf numFmtId="0" fontId="26" fillId="6" borderId="0" xfId="0" applyFont="1" applyFill="1" applyBorder="1" applyAlignment="1" applyProtection="1">
      <alignment horizontal="center" vertical="center"/>
    </xf>
    <xf numFmtId="0" fontId="26" fillId="6" borderId="0" xfId="0" applyFont="1" applyFill="1" applyBorder="1" applyAlignment="1" applyProtection="1">
      <alignment horizontal="left" vertical="center" wrapText="1"/>
    </xf>
    <xf numFmtId="0" fontId="17" fillId="6" borderId="0" xfId="0" applyFont="1" applyFill="1" applyBorder="1" applyAlignment="1" applyProtection="1">
      <alignment horizontal="center" vertical="center" wrapText="1"/>
    </xf>
    <xf numFmtId="0" fontId="16" fillId="6" borderId="0" xfId="0" applyFont="1" applyFill="1" applyAlignment="1" applyProtection="1">
      <alignment vertical="top" wrapText="1"/>
    </xf>
    <xf numFmtId="0" fontId="23" fillId="6" borderId="0" xfId="0" applyFont="1" applyFill="1" applyAlignment="1" applyProtection="1">
      <alignment horizontal="left" vertical="center" wrapText="1"/>
    </xf>
    <xf numFmtId="3" fontId="16" fillId="6" borderId="0" xfId="0" applyNumberFormat="1" applyFont="1" applyFill="1" applyAlignment="1" applyProtection="1">
      <alignment horizontal="center" vertical="center"/>
    </xf>
    <xf numFmtId="0" fontId="30" fillId="6" borderId="0" xfId="0" applyFont="1" applyFill="1" applyBorder="1" applyAlignment="1" applyProtection="1">
      <alignment horizontal="center" vertical="top"/>
    </xf>
    <xf numFmtId="0" fontId="9" fillId="6" borderId="0" xfId="0" applyFont="1" applyFill="1" applyAlignment="1" applyProtection="1">
      <alignment vertical="top" wrapText="1"/>
      <protection hidden="1"/>
    </xf>
    <xf numFmtId="0" fontId="35" fillId="6" borderId="0" xfId="0" applyFont="1" applyFill="1" applyAlignment="1" applyProtection="1">
      <alignment vertical="center"/>
    </xf>
    <xf numFmtId="0" fontId="35" fillId="6" borderId="0" xfId="0" applyFont="1" applyFill="1" applyAlignment="1" applyProtection="1">
      <alignment vertical="top"/>
    </xf>
    <xf numFmtId="0" fontId="39" fillId="4" borderId="6" xfId="0" applyFont="1" applyFill="1" applyBorder="1" applyAlignment="1" applyProtection="1">
      <alignment horizontal="center" vertical="top" wrapText="1"/>
    </xf>
    <xf numFmtId="0" fontId="39" fillId="4" borderId="8" xfId="0" applyFont="1" applyFill="1" applyBorder="1" applyAlignment="1" applyProtection="1">
      <alignment horizontal="center" vertical="top" wrapText="1"/>
    </xf>
    <xf numFmtId="0" fontId="26" fillId="6" borderId="0" xfId="0" applyFont="1" applyFill="1" applyAlignment="1" applyProtection="1">
      <alignment vertical="top" wrapText="1"/>
      <protection hidden="1"/>
    </xf>
    <xf numFmtId="0" fontId="9" fillId="6" borderId="0" xfId="0" applyFont="1" applyFill="1" applyProtection="1"/>
    <xf numFmtId="0" fontId="45" fillId="6" borderId="0" xfId="0" applyFont="1" applyFill="1" applyProtection="1"/>
    <xf numFmtId="0" fontId="17" fillId="6" borderId="0" xfId="0" applyFont="1" applyFill="1" applyProtection="1"/>
    <xf numFmtId="0" fontId="18" fillId="6" borderId="37" xfId="0" applyFont="1" applyFill="1" applyBorder="1" applyAlignment="1" applyProtection="1">
      <alignment vertical="center"/>
    </xf>
    <xf numFmtId="0" fontId="26" fillId="6" borderId="0" xfId="0" applyFont="1" applyFill="1" applyProtection="1"/>
    <xf numFmtId="0" fontId="33" fillId="4" borderId="40" xfId="0" applyFont="1" applyFill="1" applyBorder="1" applyAlignment="1" applyProtection="1">
      <alignment vertical="center" wrapText="1"/>
    </xf>
    <xf numFmtId="0" fontId="33" fillId="4" borderId="41" xfId="0" applyFont="1" applyFill="1" applyBorder="1" applyAlignment="1" applyProtection="1">
      <alignment vertical="center" wrapText="1"/>
    </xf>
    <xf numFmtId="0" fontId="33" fillId="4" borderId="42" xfId="0" applyFont="1" applyFill="1" applyBorder="1" applyAlignment="1" applyProtection="1">
      <alignment vertical="center" wrapText="1"/>
    </xf>
    <xf numFmtId="0" fontId="26" fillId="3" borderId="43" xfId="0" applyFont="1" applyFill="1" applyBorder="1" applyAlignment="1" applyProtection="1">
      <alignment vertical="center" wrapText="1"/>
      <protection locked="0"/>
    </xf>
    <xf numFmtId="0" fontId="26" fillId="3" borderId="1" xfId="0" applyFont="1" applyFill="1" applyBorder="1" applyAlignment="1" applyProtection="1">
      <alignment vertical="center" wrapText="1"/>
      <protection locked="0"/>
    </xf>
    <xf numFmtId="164" fontId="26" fillId="3" borderId="44" xfId="0" applyNumberFormat="1" applyFont="1" applyFill="1" applyBorder="1" applyAlignment="1" applyProtection="1">
      <alignment horizontal="center" vertical="center"/>
      <protection locked="0"/>
    </xf>
    <xf numFmtId="0" fontId="26" fillId="3" borderId="45" xfId="0" applyFont="1" applyFill="1" applyBorder="1" applyAlignment="1" applyProtection="1">
      <alignment vertical="center" wrapText="1"/>
      <protection locked="0"/>
    </xf>
    <xf numFmtId="0" fontId="26" fillId="3" borderId="46" xfId="0" applyFont="1" applyFill="1" applyBorder="1" applyAlignment="1" applyProtection="1">
      <alignment vertical="center" wrapText="1"/>
      <protection locked="0"/>
    </xf>
    <xf numFmtId="164" fontId="26" fillId="3" borderId="47" xfId="0" applyNumberFormat="1" applyFont="1" applyFill="1" applyBorder="1" applyAlignment="1" applyProtection="1">
      <alignment horizontal="center" vertical="center"/>
      <protection locked="0"/>
    </xf>
    <xf numFmtId="164" fontId="26" fillId="3" borderId="2" xfId="0" applyNumberFormat="1" applyFont="1" applyFill="1" applyBorder="1" applyAlignment="1" applyProtection="1">
      <alignment horizontal="center" vertical="center"/>
      <protection locked="0"/>
    </xf>
    <xf numFmtId="0" fontId="26" fillId="3" borderId="10" xfId="0" applyFont="1" applyFill="1" applyBorder="1" applyAlignment="1" applyProtection="1">
      <alignment horizontal="center" vertical="center"/>
      <protection locked="0"/>
    </xf>
    <xf numFmtId="0" fontId="26" fillId="3" borderId="13" xfId="0" applyFont="1" applyFill="1" applyBorder="1" applyAlignment="1" applyProtection="1">
      <alignment horizontal="center" vertical="center"/>
      <protection locked="0"/>
    </xf>
    <xf numFmtId="0" fontId="33" fillId="4" borderId="6" xfId="0" applyFont="1" applyFill="1" applyBorder="1" applyAlignment="1" applyProtection="1">
      <alignment horizontal="center" vertical="center" wrapText="1"/>
    </xf>
    <xf numFmtId="0" fontId="40" fillId="6" borderId="0" xfId="0" applyFont="1" applyFill="1" applyAlignment="1">
      <alignment horizontal="left" vertical="center"/>
    </xf>
    <xf numFmtId="0" fontId="26" fillId="3" borderId="14" xfId="0" applyFont="1" applyFill="1" applyBorder="1" applyAlignment="1" applyProtection="1">
      <alignment horizontal="center" vertical="center"/>
      <protection locked="0"/>
    </xf>
    <xf numFmtId="0" fontId="26" fillId="3" borderId="15" xfId="0" applyFont="1" applyFill="1" applyBorder="1" applyAlignment="1" applyProtection="1">
      <alignment horizontal="center" vertical="center"/>
      <protection locked="0"/>
    </xf>
    <xf numFmtId="0" fontId="26" fillId="3" borderId="1" xfId="0" applyFont="1" applyFill="1" applyBorder="1" applyAlignment="1" applyProtection="1">
      <alignment horizontal="center" vertical="center"/>
      <protection locked="0"/>
    </xf>
    <xf numFmtId="0" fontId="46" fillId="6" borderId="0" xfId="0" applyFont="1" applyFill="1" applyAlignment="1" applyProtection="1">
      <alignment vertical="top" wrapText="1"/>
    </xf>
    <xf numFmtId="0" fontId="26" fillId="6" borderId="1" xfId="0" applyFont="1" applyFill="1" applyBorder="1" applyAlignment="1" applyProtection="1">
      <alignment horizontal="left" vertical="center"/>
    </xf>
    <xf numFmtId="0" fontId="26" fillId="6" borderId="10" xfId="0" applyFont="1" applyFill="1" applyBorder="1" applyAlignment="1" applyProtection="1">
      <alignment horizontal="left" vertical="center"/>
    </xf>
    <xf numFmtId="0" fontId="26" fillId="6" borderId="12" xfId="0" applyFont="1" applyFill="1" applyBorder="1" applyAlignment="1" applyProtection="1">
      <alignment horizontal="left" vertical="center"/>
    </xf>
    <xf numFmtId="0" fontId="46" fillId="6" borderId="0" xfId="0" applyFont="1" applyFill="1" applyAlignment="1" applyProtection="1">
      <alignment vertical="center" wrapText="1"/>
    </xf>
    <xf numFmtId="0" fontId="9" fillId="6" borderId="0" xfId="0" applyFont="1" applyFill="1" applyAlignment="1" applyProtection="1">
      <alignment horizontal="center"/>
    </xf>
    <xf numFmtId="0" fontId="17" fillId="6" borderId="0" xfId="0" quotePrefix="1" applyFont="1" applyFill="1" applyProtection="1"/>
    <xf numFmtId="0" fontId="14" fillId="4" borderId="17" xfId="0" applyFont="1" applyFill="1" applyBorder="1" applyAlignment="1" applyProtection="1">
      <alignment horizontal="center"/>
    </xf>
    <xf numFmtId="0" fontId="9" fillId="6" borderId="0" xfId="0" applyFont="1" applyFill="1" applyAlignment="1" applyProtection="1">
      <alignment wrapText="1"/>
    </xf>
    <xf numFmtId="0" fontId="9" fillId="6" borderId="0" xfId="0" applyFont="1" applyFill="1" applyAlignment="1" applyProtection="1">
      <alignment horizontal="center" vertical="center" wrapText="1"/>
    </xf>
    <xf numFmtId="0" fontId="16" fillId="6" borderId="0" xfId="0" applyFont="1" applyFill="1" applyAlignment="1" applyProtection="1">
      <alignment vertical="center" wrapText="1"/>
    </xf>
    <xf numFmtId="0" fontId="17" fillId="6" borderId="0" xfId="0" applyFont="1" applyFill="1" applyAlignment="1" applyProtection="1">
      <alignment vertical="center" wrapText="1"/>
    </xf>
    <xf numFmtId="0" fontId="19" fillId="6" borderId="0" xfId="0" applyFont="1" applyFill="1" applyProtection="1"/>
    <xf numFmtId="0" fontId="26" fillId="3" borderId="2" xfId="0" applyFont="1" applyFill="1" applyBorder="1" applyAlignment="1" applyProtection="1">
      <alignment vertical="center" wrapText="1"/>
      <protection locked="0"/>
    </xf>
    <xf numFmtId="0" fontId="26" fillId="3" borderId="2" xfId="0" applyFont="1" applyFill="1" applyBorder="1" applyAlignment="1" applyProtection="1">
      <alignment vertical="center"/>
      <protection locked="0"/>
    </xf>
    <xf numFmtId="0" fontId="26" fillId="3" borderId="18" xfId="0" applyFont="1" applyFill="1" applyBorder="1" applyAlignment="1" applyProtection="1">
      <alignment horizontal="center" vertical="center"/>
      <protection locked="0"/>
    </xf>
    <xf numFmtId="0" fontId="26" fillId="3" borderId="9" xfId="0" applyFont="1" applyFill="1" applyBorder="1" applyAlignment="1" applyProtection="1">
      <alignment vertical="center" wrapText="1"/>
      <protection locked="0"/>
    </xf>
    <xf numFmtId="0" fontId="26" fillId="3" borderId="1" xfId="0" applyFont="1" applyFill="1" applyBorder="1" applyAlignment="1" applyProtection="1">
      <alignment horizontal="left" vertical="center"/>
      <protection locked="0"/>
    </xf>
    <xf numFmtId="0" fontId="26" fillId="3" borderId="10" xfId="0" applyFont="1" applyFill="1" applyBorder="1" applyAlignment="1" applyProtection="1">
      <alignment horizontal="center" vertical="center" wrapText="1"/>
      <protection locked="0"/>
    </xf>
    <xf numFmtId="0" fontId="26" fillId="3" borderId="28" xfId="0" applyFont="1" applyFill="1" applyBorder="1" applyAlignment="1" applyProtection="1">
      <alignment vertical="center" wrapText="1"/>
      <protection locked="0"/>
    </xf>
    <xf numFmtId="0" fontId="26" fillId="3" borderId="11" xfId="0" applyFont="1" applyFill="1" applyBorder="1" applyAlignment="1" applyProtection="1">
      <alignment vertical="center" wrapText="1"/>
      <protection locked="0"/>
    </xf>
    <xf numFmtId="0" fontId="26" fillId="3" borderId="12" xfId="0" applyFont="1" applyFill="1" applyBorder="1" applyAlignment="1" applyProtection="1">
      <alignment horizontal="left" vertical="center"/>
      <protection locked="0"/>
    </xf>
    <xf numFmtId="0" fontId="26" fillId="3" borderId="13" xfId="0" applyFont="1" applyFill="1" applyBorder="1" applyAlignment="1" applyProtection="1">
      <alignment horizontal="center" vertical="center" wrapText="1"/>
      <protection locked="0"/>
    </xf>
    <xf numFmtId="0" fontId="33" fillId="4" borderId="6" xfId="0" applyFont="1" applyFill="1" applyBorder="1" applyAlignment="1" applyProtection="1">
      <alignment horizontal="center" wrapText="1"/>
    </xf>
    <xf numFmtId="0" fontId="33" fillId="4" borderId="7" xfId="0" applyFont="1" applyFill="1" applyBorder="1" applyAlignment="1" applyProtection="1">
      <alignment horizontal="center"/>
    </xf>
    <xf numFmtId="0" fontId="33" fillId="4" borderId="8" xfId="0" applyFont="1" applyFill="1" applyBorder="1" applyAlignment="1" applyProtection="1">
      <alignment horizontal="center" wrapText="1"/>
    </xf>
    <xf numFmtId="3" fontId="26" fillId="3" borderId="52" xfId="0" applyNumberFormat="1" applyFont="1" applyFill="1" applyBorder="1" applyAlignment="1" applyProtection="1">
      <alignment horizontal="center" vertical="center"/>
      <protection locked="0"/>
    </xf>
    <xf numFmtId="0" fontId="33" fillId="4" borderId="6" xfId="0" applyFont="1" applyFill="1" applyBorder="1" applyAlignment="1" applyProtection="1">
      <alignment horizontal="center" vertical="center"/>
    </xf>
    <xf numFmtId="0" fontId="26" fillId="6" borderId="0" xfId="0" applyFont="1" applyFill="1" applyAlignment="1" applyProtection="1">
      <alignment vertical="top" wrapText="1"/>
    </xf>
    <xf numFmtId="0" fontId="41" fillId="6" borderId="0" xfId="0" applyFont="1" applyFill="1" applyAlignment="1" applyProtection="1">
      <alignment horizontal="centerContinuous" vertical="center"/>
    </xf>
    <xf numFmtId="0" fontId="26" fillId="6" borderId="0" xfId="0" applyFont="1" applyFill="1" applyAlignment="1" applyProtection="1">
      <alignment horizontal="left" vertical="center" wrapText="1"/>
      <protection hidden="1"/>
    </xf>
    <xf numFmtId="0" fontId="26" fillId="0" borderId="13" xfId="0" applyFont="1" applyFill="1" applyBorder="1" applyAlignment="1" applyProtection="1">
      <alignment horizontal="center" vertical="center"/>
      <protection locked="0"/>
    </xf>
    <xf numFmtId="0" fontId="16" fillId="6" borderId="0" xfId="0" applyFont="1" applyFill="1" applyAlignment="1" applyProtection="1">
      <alignment horizontal="left" vertical="center" indent="1"/>
    </xf>
    <xf numFmtId="0" fontId="24" fillId="6" borderId="0" xfId="0" applyFont="1" applyFill="1" applyAlignment="1" applyProtection="1">
      <alignment horizontal="left" vertical="center" indent="1"/>
    </xf>
    <xf numFmtId="0" fontId="14" fillId="6" borderId="0" xfId="0" applyFont="1" applyFill="1" applyAlignment="1" applyProtection="1">
      <alignment horizontal="left" vertical="top" indent="1"/>
    </xf>
    <xf numFmtId="0" fontId="16" fillId="6" borderId="0" xfId="0" applyFont="1" applyFill="1" applyAlignment="1" applyProtection="1">
      <alignment horizontal="left" vertical="top" indent="1"/>
    </xf>
    <xf numFmtId="0" fontId="24" fillId="6" borderId="0" xfId="0" applyFont="1" applyFill="1" applyAlignment="1" applyProtection="1">
      <alignment horizontal="left" vertical="top" indent="1"/>
    </xf>
    <xf numFmtId="0" fontId="24" fillId="6" borderId="0" xfId="0" applyFont="1" applyFill="1" applyAlignment="1" applyProtection="1">
      <alignment horizontal="left" vertical="top" wrapText="1" indent="1"/>
    </xf>
    <xf numFmtId="0" fontId="24" fillId="6" borderId="0" xfId="0" applyFont="1" applyFill="1" applyAlignment="1" applyProtection="1">
      <alignment horizontal="left" vertical="center" wrapText="1" indent="1"/>
    </xf>
    <xf numFmtId="0" fontId="41" fillId="6" borderId="0" xfId="0" applyFont="1" applyFill="1" applyAlignment="1" applyProtection="1">
      <alignment horizontal="left" vertical="top" indent="1"/>
    </xf>
    <xf numFmtId="0" fontId="33" fillId="6" borderId="0" xfId="0" applyFont="1" applyFill="1" applyAlignment="1" applyProtection="1">
      <alignment horizontal="left" vertical="top" indent="1"/>
    </xf>
    <xf numFmtId="0" fontId="18" fillId="6" borderId="0" xfId="0" applyFont="1" applyFill="1" applyAlignment="1" applyProtection="1">
      <alignment horizontal="left" vertical="center" indent="1"/>
    </xf>
    <xf numFmtId="165" fontId="9" fillId="3" borderId="13" xfId="0" applyNumberFormat="1" applyFont="1" applyFill="1" applyBorder="1" applyAlignment="1" applyProtection="1">
      <alignment horizontal="right" vertical="center" wrapText="1"/>
      <protection locked="0"/>
    </xf>
    <xf numFmtId="0" fontId="3" fillId="6" borderId="0" xfId="0" applyFont="1" applyFill="1" applyBorder="1"/>
    <xf numFmtId="0" fontId="6" fillId="3" borderId="30" xfId="0" applyFont="1" applyFill="1" applyBorder="1" applyProtection="1">
      <protection hidden="1"/>
    </xf>
    <xf numFmtId="0" fontId="35" fillId="6" borderId="9" xfId="0" applyFont="1" applyFill="1" applyBorder="1" applyAlignment="1" applyProtection="1">
      <alignment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0" fontId="12" fillId="7" borderId="22" xfId="0" applyFont="1" applyFill="1" applyBorder="1" applyAlignment="1">
      <alignment horizontal="center" vertical="center"/>
    </xf>
    <xf numFmtId="0" fontId="13" fillId="6" borderId="21" xfId="0" applyFont="1" applyFill="1" applyBorder="1" applyAlignment="1">
      <alignment horizontal="center" vertical="center"/>
    </xf>
    <xf numFmtId="0" fontId="9" fillId="3" borderId="23" xfId="0" applyFont="1" applyFill="1" applyBorder="1" applyAlignment="1">
      <alignment horizontal="left" vertical="center" wrapText="1"/>
    </xf>
    <xf numFmtId="0" fontId="9" fillId="3" borderId="37"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9" fillId="3" borderId="51" xfId="0" applyFont="1" applyFill="1" applyBorder="1" applyAlignment="1">
      <alignment horizontal="left" vertical="center" wrapText="1"/>
    </xf>
    <xf numFmtId="0" fontId="9" fillId="3" borderId="14"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left" vertical="center" wrapText="1"/>
      <protection locked="0"/>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9" fillId="3" borderId="11" xfId="0" applyFont="1" applyFill="1" applyBorder="1" applyAlignment="1" applyProtection="1">
      <alignment horizontal="left" vertical="center"/>
      <protection locked="0"/>
    </xf>
    <xf numFmtId="0" fontId="9" fillId="3" borderId="13"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9" fillId="3" borderId="10"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24" fillId="6" borderId="37" xfId="0" applyFont="1" applyFill="1" applyBorder="1" applyAlignment="1">
      <alignment horizontal="center" vertical="center" wrapText="1"/>
    </xf>
    <xf numFmtId="0" fontId="19" fillId="6" borderId="16" xfId="0" applyFont="1" applyFill="1" applyBorder="1" applyAlignment="1" applyProtection="1">
      <alignment horizontal="left" vertical="center" wrapText="1"/>
    </xf>
    <xf numFmtId="0" fontId="27" fillId="8" borderId="3" xfId="0" applyFont="1" applyFill="1" applyBorder="1" applyAlignment="1" applyProtection="1">
      <alignment horizontal="center" vertical="center"/>
    </xf>
    <xf numFmtId="0" fontId="27" fillId="8" borderId="4" xfId="0" applyFont="1" applyFill="1" applyBorder="1" applyAlignment="1" applyProtection="1">
      <alignment horizontal="center" vertical="center"/>
    </xf>
    <xf numFmtId="0" fontId="27" fillId="8" borderId="5" xfId="0" applyFont="1" applyFill="1" applyBorder="1" applyAlignment="1" applyProtection="1">
      <alignment horizontal="center" vertical="center"/>
    </xf>
    <xf numFmtId="0" fontId="26" fillId="6" borderId="24" xfId="0" applyFont="1" applyFill="1" applyBorder="1" applyAlignment="1" applyProtection="1">
      <alignment horizontal="center" vertical="center"/>
    </xf>
    <xf numFmtId="0" fontId="26" fillId="0" borderId="27" xfId="0" applyFont="1" applyBorder="1" applyAlignment="1" applyProtection="1">
      <alignment vertical="center"/>
    </xf>
    <xf numFmtId="0" fontId="12" fillId="2" borderId="3"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33" fillId="6" borderId="9" xfId="0" applyFont="1" applyFill="1" applyBorder="1" applyAlignment="1" applyProtection="1">
      <alignment horizontal="center" vertical="center"/>
    </xf>
    <xf numFmtId="0" fontId="33" fillId="6" borderId="1" xfId="0" applyFont="1" applyFill="1" applyBorder="1" applyAlignment="1" applyProtection="1">
      <alignment horizontal="center" vertical="center"/>
    </xf>
    <xf numFmtId="0" fontId="33" fillId="6" borderId="10" xfId="0" applyFont="1" applyFill="1" applyBorder="1" applyAlignment="1" applyProtection="1">
      <alignment horizontal="center" vertical="center"/>
    </xf>
    <xf numFmtId="0" fontId="33" fillId="4" borderId="6" xfId="0" applyFont="1" applyFill="1" applyBorder="1" applyAlignment="1" applyProtection="1">
      <alignment horizontal="center" vertical="center"/>
    </xf>
    <xf numFmtId="0" fontId="33" fillId="4" borderId="7" xfId="0" applyFont="1" applyFill="1" applyBorder="1" applyAlignment="1" applyProtection="1">
      <alignment horizontal="center" vertical="center"/>
    </xf>
    <xf numFmtId="0" fontId="33" fillId="4" borderId="8" xfId="0" applyFont="1" applyFill="1" applyBorder="1" applyAlignment="1" applyProtection="1">
      <alignment horizontal="center" vertical="center"/>
    </xf>
    <xf numFmtId="0" fontId="12" fillId="2" borderId="3" xfId="0" applyFont="1" applyFill="1" applyBorder="1" applyAlignment="1" applyProtection="1">
      <alignment horizontal="center" vertical="top" wrapText="1"/>
    </xf>
    <xf numFmtId="0" fontId="12" fillId="2" borderId="4" xfId="0" applyFont="1" applyFill="1" applyBorder="1" applyAlignment="1" applyProtection="1">
      <alignment horizontal="center" vertical="top" wrapText="1"/>
    </xf>
    <xf numFmtId="0" fontId="12" fillId="2" borderId="5" xfId="0" applyFont="1" applyFill="1" applyBorder="1" applyAlignment="1" applyProtection="1">
      <alignment horizontal="center" vertical="top" wrapText="1"/>
    </xf>
    <xf numFmtId="0" fontId="26" fillId="6" borderId="12" xfId="0" applyFont="1" applyFill="1" applyBorder="1" applyAlignment="1" applyProtection="1">
      <alignment horizontal="left" vertical="center" wrapText="1"/>
    </xf>
    <xf numFmtId="0" fontId="26" fillId="6" borderId="13" xfId="0" applyFont="1" applyFill="1" applyBorder="1" applyAlignment="1" applyProtection="1">
      <alignment horizontal="left" vertical="center" wrapText="1"/>
    </xf>
    <xf numFmtId="0" fontId="26" fillId="6" borderId="1" xfId="0" applyFont="1" applyFill="1" applyBorder="1" applyAlignment="1" applyProtection="1">
      <alignment horizontal="left" vertical="center" wrapText="1"/>
    </xf>
    <xf numFmtId="0" fontId="26" fillId="6" borderId="10" xfId="0" applyFont="1" applyFill="1" applyBorder="1" applyAlignment="1" applyProtection="1">
      <alignment horizontal="left" vertical="center" wrapText="1"/>
    </xf>
    <xf numFmtId="0" fontId="33" fillId="4" borderId="6" xfId="0" applyFont="1" applyFill="1" applyBorder="1" applyAlignment="1" applyProtection="1">
      <alignment horizontal="center" vertical="center" wrapText="1"/>
    </xf>
    <xf numFmtId="0" fontId="33" fillId="4" borderId="8" xfId="0" applyFont="1" applyFill="1" applyBorder="1" applyAlignment="1" applyProtection="1">
      <alignment horizontal="center" vertical="center" wrapText="1"/>
    </xf>
    <xf numFmtId="0" fontId="26" fillId="3" borderId="38" xfId="0" applyFont="1" applyFill="1" applyBorder="1" applyAlignment="1" applyProtection="1">
      <alignment horizontal="left" vertical="center"/>
      <protection locked="0"/>
    </xf>
    <xf numFmtId="0" fontId="26" fillId="3" borderId="39" xfId="0" applyFont="1" applyFill="1" applyBorder="1" applyAlignment="1" applyProtection="1">
      <alignment horizontal="left" vertical="center"/>
      <protection locked="0"/>
    </xf>
    <xf numFmtId="0" fontId="26" fillId="3" borderId="9"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0" fontId="26" fillId="6" borderId="0" xfId="0" applyFont="1" applyFill="1" applyBorder="1" applyAlignment="1" applyProtection="1">
      <alignment vertical="top" wrapText="1"/>
    </xf>
    <xf numFmtId="0" fontId="26" fillId="6" borderId="0" xfId="0" applyFont="1" applyFill="1" applyBorder="1" applyAlignment="1" applyProtection="1">
      <alignment vertical="top"/>
    </xf>
    <xf numFmtId="0" fontId="24" fillId="6" borderId="37" xfId="0" applyFont="1" applyFill="1" applyBorder="1" applyAlignment="1" applyProtection="1">
      <alignment horizontal="center" vertical="center" wrapText="1"/>
    </xf>
    <xf numFmtId="14" fontId="26" fillId="3" borderId="3" xfId="0" applyNumberFormat="1" applyFont="1" applyFill="1" applyBorder="1" applyAlignment="1" applyProtection="1">
      <alignment horizontal="left" vertical="top" wrapText="1"/>
      <protection locked="0"/>
    </xf>
    <xf numFmtId="0" fontId="26" fillId="3" borderId="4" xfId="0" applyFont="1" applyFill="1" applyBorder="1" applyAlignment="1" applyProtection="1">
      <alignment horizontal="left" vertical="top" wrapText="1"/>
      <protection locked="0"/>
    </xf>
    <xf numFmtId="0" fontId="26" fillId="3" borderId="5" xfId="0" applyFont="1" applyFill="1" applyBorder="1" applyAlignment="1" applyProtection="1">
      <alignment horizontal="left" vertical="top" wrapText="1"/>
      <protection locked="0"/>
    </xf>
    <xf numFmtId="0" fontId="14" fillId="8" borderId="3" xfId="0" applyFont="1" applyFill="1" applyBorder="1" applyAlignment="1" applyProtection="1">
      <alignment horizontal="center" vertical="center"/>
    </xf>
    <xf numFmtId="0" fontId="14" fillId="8" borderId="4" xfId="0" applyFont="1" applyFill="1" applyBorder="1" applyAlignment="1" applyProtection="1">
      <alignment horizontal="center" vertical="center"/>
    </xf>
    <xf numFmtId="0" fontId="14" fillId="8" borderId="5" xfId="0" applyFont="1" applyFill="1" applyBorder="1" applyAlignment="1" applyProtection="1">
      <alignment horizontal="center" vertical="center"/>
    </xf>
    <xf numFmtId="0" fontId="35" fillId="6" borderId="0" xfId="0" applyFont="1" applyFill="1" applyBorder="1" applyAlignment="1" applyProtection="1">
      <alignment horizontal="left" vertical="top" wrapText="1"/>
    </xf>
    <xf numFmtId="0" fontId="26" fillId="6" borderId="0" xfId="0" applyFont="1" applyFill="1" applyBorder="1" applyAlignment="1" applyProtection="1">
      <alignment horizontal="left" vertical="top" wrapText="1"/>
    </xf>
    <xf numFmtId="0" fontId="34" fillId="6" borderId="37" xfId="0" applyFont="1" applyFill="1" applyBorder="1" applyAlignment="1" applyProtection="1">
      <alignment horizontal="left" vertical="top"/>
    </xf>
    <xf numFmtId="0" fontId="19" fillId="6" borderId="0" xfId="0" applyFont="1" applyFill="1" applyBorder="1" applyAlignment="1" applyProtection="1">
      <alignment horizontal="left" vertical="center" wrapText="1"/>
    </xf>
    <xf numFmtId="0" fontId="19" fillId="6" borderId="16" xfId="0" applyFont="1" applyFill="1" applyBorder="1" applyAlignment="1" applyProtection="1">
      <alignment horizontal="left" vertical="top" wrapText="1"/>
    </xf>
    <xf numFmtId="0" fontId="19" fillId="6" borderId="0" xfId="0" applyFont="1" applyFill="1" applyAlignment="1" applyProtection="1">
      <alignment horizontal="left" vertical="top" wrapText="1"/>
    </xf>
    <xf numFmtId="0" fontId="12" fillId="2" borderId="3" xfId="0" applyFont="1" applyFill="1" applyBorder="1" applyAlignment="1" applyProtection="1">
      <alignment horizontal="center" vertical="top"/>
    </xf>
    <xf numFmtId="0" fontId="12" fillId="2" borderId="4" xfId="0" applyFont="1" applyFill="1" applyBorder="1" applyAlignment="1" applyProtection="1">
      <alignment horizontal="center" vertical="top"/>
    </xf>
    <xf numFmtId="0" fontId="12" fillId="2" borderId="5" xfId="0" applyFont="1" applyFill="1" applyBorder="1" applyAlignment="1" applyProtection="1">
      <alignment horizontal="center" vertical="top"/>
    </xf>
    <xf numFmtId="0" fontId="27" fillId="8" borderId="3" xfId="0" applyFont="1" applyFill="1" applyBorder="1" applyAlignment="1" applyProtection="1">
      <alignment horizontal="center" vertical="top"/>
    </xf>
    <xf numFmtId="0" fontId="27" fillId="8" borderId="4" xfId="0" applyFont="1" applyFill="1" applyBorder="1" applyAlignment="1" applyProtection="1">
      <alignment horizontal="center" vertical="top"/>
    </xf>
    <xf numFmtId="0" fontId="27" fillId="8" borderId="5" xfId="0" applyFont="1" applyFill="1" applyBorder="1" applyAlignment="1" applyProtection="1">
      <alignment horizontal="center" vertical="top"/>
    </xf>
    <xf numFmtId="0" fontId="26" fillId="6" borderId="26" xfId="0" applyFont="1" applyFill="1" applyBorder="1" applyAlignment="1" applyProtection="1">
      <alignment vertical="top" wrapText="1"/>
    </xf>
    <xf numFmtId="0" fontId="26" fillId="6" borderId="26" xfId="0" applyFont="1" applyFill="1" applyBorder="1" applyAlignment="1" applyProtection="1">
      <alignment vertical="top"/>
    </xf>
    <xf numFmtId="0" fontId="26" fillId="6" borderId="26" xfId="0" applyFont="1" applyFill="1" applyBorder="1" applyAlignment="1" applyProtection="1">
      <alignment horizontal="left" vertical="top" wrapText="1"/>
    </xf>
    <xf numFmtId="0" fontId="12" fillId="2" borderId="16"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26" fillId="6" borderId="0" xfId="0" applyFont="1" applyFill="1" applyAlignment="1" applyProtection="1">
      <alignment vertical="top" wrapText="1"/>
    </xf>
    <xf numFmtId="0" fontId="26" fillId="0" borderId="0" xfId="0" applyFont="1" applyAlignment="1">
      <alignment vertical="top" wrapText="1"/>
    </xf>
    <xf numFmtId="0" fontId="26" fillId="3" borderId="20" xfId="0" applyFont="1" applyFill="1" applyBorder="1" applyAlignment="1" applyProtection="1">
      <alignment horizontal="left" vertical="top" wrapText="1"/>
      <protection locked="0"/>
    </xf>
    <xf numFmtId="0" fontId="26" fillId="3" borderId="21" xfId="0" applyFont="1" applyFill="1" applyBorder="1" applyAlignment="1" applyProtection="1">
      <alignment horizontal="left" vertical="top" wrapText="1"/>
      <protection locked="0"/>
    </xf>
    <xf numFmtId="0" fontId="26" fillId="3" borderId="22" xfId="0" applyFont="1" applyFill="1" applyBorder="1" applyAlignment="1" applyProtection="1">
      <alignment horizontal="left" vertical="top" wrapText="1"/>
      <protection locked="0"/>
    </xf>
    <xf numFmtId="0" fontId="26" fillId="6" borderId="0" xfId="0" applyFont="1" applyFill="1" applyAlignment="1" applyProtection="1">
      <alignment horizontal="left" vertical="center" wrapText="1"/>
    </xf>
    <xf numFmtId="0" fontId="26" fillId="6" borderId="0" xfId="0" applyFont="1" applyFill="1" applyBorder="1" applyAlignment="1" applyProtection="1">
      <alignment horizontal="left" vertical="center" wrapText="1"/>
    </xf>
    <xf numFmtId="0" fontId="26" fillId="0" borderId="0" xfId="0" applyFont="1" applyAlignment="1">
      <alignment horizontal="left" vertical="center" wrapText="1"/>
    </xf>
  </cellXfs>
  <cellStyles count="2">
    <cellStyle name="Hyperlink" xfId="1" builtinId="8"/>
    <cellStyle name="Normal" xfId="0" builtinId="0"/>
  </cellStyles>
  <dxfs count="95">
    <dxf>
      <fill>
        <patternFill patternType="lightGray">
          <bgColor theme="2"/>
        </patternFill>
      </fill>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ill>
        <patternFill patternType="lightGray">
          <bgColor theme="2"/>
        </patternFill>
      </fill>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ill>
        <patternFill patternType="lightGray">
          <bgColor theme="2"/>
        </patternFill>
      </fill>
    </dxf>
    <dxf>
      <fill>
        <patternFill patternType="lightGray">
          <bgColor theme="2"/>
        </patternFill>
      </fill>
    </dxf>
    <dxf>
      <fill>
        <patternFill patternType="lightGray">
          <bgColor theme="2"/>
        </patternFill>
      </fill>
    </dxf>
    <dxf>
      <fill>
        <patternFill patternType="lightGray">
          <bgColor theme="2"/>
        </patternFill>
      </fill>
    </dxf>
    <dxf>
      <fill>
        <patternFill patternType="lightGray">
          <bgColor theme="2"/>
        </patternFill>
      </fill>
    </dxf>
    <dxf>
      <fill>
        <patternFill patternType="lightGray">
          <bgColor theme="2"/>
        </patternFill>
      </fill>
    </dxf>
    <dxf>
      <fill>
        <patternFill patternType="lightGray">
          <bgColor theme="2"/>
        </patternFill>
      </fill>
    </dxf>
    <dxf>
      <fill>
        <patternFill patternType="lightGray">
          <bgColor theme="2"/>
        </patternFill>
      </fill>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ill>
        <patternFill patternType="lightGray">
          <bgColor theme="2"/>
        </patternFill>
      </fill>
    </dxf>
    <dxf>
      <fill>
        <patternFill patternType="lightGray">
          <bgColor theme="2"/>
        </patternFill>
      </fill>
    </dxf>
    <dxf>
      <fill>
        <patternFill patternType="lightGray">
          <bgColor theme="2"/>
        </patternFill>
      </fill>
    </dxf>
    <dxf>
      <fill>
        <patternFill patternType="lightGray">
          <bgColor theme="2"/>
        </patternFill>
      </fill>
    </dxf>
    <dxf>
      <fill>
        <patternFill patternType="lightGray">
          <bgColor theme="2"/>
        </patternFill>
      </fill>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ill>
        <patternFill>
          <bgColor theme="0" tint="-0.24994659260841701"/>
        </patternFill>
      </fill>
    </dxf>
    <dxf>
      <fill>
        <patternFill patternType="lightGray">
          <bgColor theme="2"/>
        </patternFill>
      </fill>
    </dxf>
    <dxf>
      <fill>
        <patternFill patternType="lightGray">
          <bgColor theme="2"/>
        </patternFill>
      </fill>
    </dxf>
    <dxf>
      <fill>
        <patternFill patternType="lightGray">
          <bgColor theme="2"/>
        </patternFill>
      </fill>
    </dxf>
    <dxf>
      <fill>
        <patternFill patternType="lightGray">
          <bgColor theme="2"/>
        </patternFill>
      </fill>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ill>
        <patternFill patternType="lightGray">
          <bgColor theme="2"/>
        </patternFill>
      </fill>
    </dxf>
    <dxf>
      <fill>
        <patternFill patternType="lightGray">
          <bgColor theme="2"/>
        </patternFill>
      </fill>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b/>
        <i val="0"/>
        <color rgb="FFC00000"/>
      </font>
      <fill>
        <patternFill>
          <bgColor rgb="FFF2DCDB"/>
        </patternFill>
      </fill>
      <border>
        <left style="thin">
          <color rgb="FFC00000"/>
        </left>
        <right style="thin">
          <color rgb="FFC00000"/>
        </right>
        <top style="thin">
          <color rgb="FFC00000"/>
        </top>
        <bottom style="thin">
          <color rgb="FFC00000"/>
        </bottom>
      </border>
    </dxf>
    <dxf>
      <font>
        <color rgb="FFFF0000"/>
      </font>
    </dxf>
    <dxf>
      <font>
        <color rgb="FF00B050"/>
      </font>
    </dxf>
  </dxfs>
  <tableStyles count="0" defaultTableStyle="TableStyleMedium2" defaultPivotStyle="PivotStyleLight16"/>
  <colors>
    <mruColors>
      <color rgb="FFE725D0"/>
      <color rgb="FFF2DCDB"/>
      <color rgb="FFFBD7D1"/>
      <color rgb="FFF8E4E4"/>
      <color rgb="FFFFCC00"/>
      <color rgb="FF006666"/>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en.wikipedia.org/wiki/South_Dublin" TargetMode="External"/><Relationship Id="rId1" Type="http://schemas.openxmlformats.org/officeDocument/2006/relationships/hyperlink" Target="https://en.wikipedia.org/wiki/D%C3%BAn_Laoghaire%E2%80%93Rathdow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1:L1048576"/>
  <sheetViews>
    <sheetView showGridLines="0" zoomScale="80" zoomScaleNormal="80" workbookViewId="0">
      <selection activeCell="B2" sqref="B2:F2"/>
    </sheetView>
  </sheetViews>
  <sheetFormatPr defaultColWidth="0" defaultRowHeight="15.75" zeroHeight="1" x14ac:dyDescent="0.25"/>
  <cols>
    <col min="1" max="1" width="5.42578125" style="1" customWidth="1"/>
    <col min="2" max="2" width="16.5703125" style="9" customWidth="1"/>
    <col min="3" max="3" width="28.140625" style="1" bestFit="1" customWidth="1"/>
    <col min="4" max="4" width="55.5703125" style="9" customWidth="1"/>
    <col min="5" max="5" width="22.85546875" style="9" customWidth="1"/>
    <col min="6" max="6" width="20.85546875" style="9" customWidth="1"/>
    <col min="7" max="7" width="5.42578125" style="9" customWidth="1"/>
    <col min="8" max="11" width="15.7109375" style="10" hidden="1" customWidth="1"/>
    <col min="12" max="12" width="15.7109375" style="1" hidden="1" customWidth="1"/>
    <col min="13" max="16384" width="0" style="1" hidden="1"/>
  </cols>
  <sheetData>
    <row r="1" spans="1:11" ht="21.75" thickBot="1" x14ac:dyDescent="0.4">
      <c r="A1" s="25" t="s">
        <v>509</v>
      </c>
    </row>
    <row r="2" spans="1:11" s="9" customFormat="1" ht="37.5" customHeight="1" thickBot="1" x14ac:dyDescent="0.3">
      <c r="B2" s="299" t="s">
        <v>510</v>
      </c>
      <c r="C2" s="300"/>
      <c r="D2" s="300"/>
      <c r="E2" s="300"/>
      <c r="F2" s="301"/>
      <c r="H2" s="10"/>
      <c r="I2" s="10"/>
      <c r="J2" s="10"/>
      <c r="K2" s="10"/>
    </row>
    <row r="3" spans="1:11" ht="27" customHeight="1" thickBot="1" x14ac:dyDescent="0.3">
      <c r="A3" s="296"/>
      <c r="B3" s="302" t="s">
        <v>468</v>
      </c>
      <c r="C3" s="302"/>
      <c r="D3" s="302"/>
      <c r="E3" s="302"/>
      <c r="F3" s="302"/>
      <c r="G3" s="11"/>
      <c r="H3" s="14" t="s">
        <v>432</v>
      </c>
      <c r="I3" s="14"/>
      <c r="J3" s="14"/>
      <c r="K3" s="14"/>
    </row>
    <row r="4" spans="1:11" ht="23.25" x14ac:dyDescent="0.35">
      <c r="A4" s="296"/>
      <c r="B4" s="297"/>
      <c r="C4" s="16"/>
      <c r="D4" s="16"/>
      <c r="E4" s="22" t="str">
        <f>IF(COUNTIF(E6:E30, "Invalid") = 0, "Valid", "Invalid" )</f>
        <v>Invalid</v>
      </c>
      <c r="F4" s="17"/>
      <c r="G4" s="12"/>
      <c r="H4" s="13" t="s">
        <v>433</v>
      </c>
      <c r="I4" s="13"/>
      <c r="J4" s="13"/>
      <c r="K4" s="13"/>
    </row>
    <row r="5" spans="1:11" s="9" customFormat="1" ht="22.5" x14ac:dyDescent="0.3">
      <c r="A5" s="296"/>
      <c r="B5" s="27" t="s">
        <v>438</v>
      </c>
      <c r="C5" s="28" t="s">
        <v>3</v>
      </c>
      <c r="D5" s="28" t="s">
        <v>437</v>
      </c>
      <c r="E5" s="29" t="s">
        <v>430</v>
      </c>
      <c r="F5" s="30" t="s">
        <v>430</v>
      </c>
      <c r="G5" s="12"/>
      <c r="H5" s="13"/>
      <c r="I5" s="13"/>
      <c r="J5" s="13"/>
      <c r="K5" s="13"/>
    </row>
    <row r="6" spans="1:11" ht="20.25" customHeight="1" x14ac:dyDescent="0.25">
      <c r="A6" s="296"/>
      <c r="B6" s="31" t="s">
        <v>439</v>
      </c>
      <c r="C6" s="32" t="s">
        <v>470</v>
      </c>
      <c r="D6" s="32" t="s">
        <v>470</v>
      </c>
      <c r="E6" s="29" t="str">
        <f>IF(SUM('Firm Details'!I5:I23)=0,"Valid","Invalid")</f>
        <v>Invalid</v>
      </c>
      <c r="F6" s="33">
        <f>IF(E6="Valid",1,0)</f>
        <v>0</v>
      </c>
      <c r="G6" s="12"/>
    </row>
    <row r="7" spans="1:11" s="9" customFormat="1" x14ac:dyDescent="0.25">
      <c r="B7" s="31"/>
      <c r="C7" s="32"/>
      <c r="D7" s="32"/>
      <c r="E7" s="29"/>
      <c r="F7" s="30"/>
      <c r="G7" s="12"/>
      <c r="H7" s="10"/>
      <c r="I7" s="10"/>
      <c r="J7" s="10"/>
      <c r="K7" s="10"/>
    </row>
    <row r="8" spans="1:11" x14ac:dyDescent="0.25">
      <c r="B8" s="34" t="s">
        <v>444</v>
      </c>
      <c r="C8" s="32" t="s">
        <v>425</v>
      </c>
      <c r="D8" s="32" t="s">
        <v>471</v>
      </c>
      <c r="E8" s="29" t="str">
        <f>IF(SUM(Governance!H7:H11)=0,"Valid","Invalid")</f>
        <v>Invalid</v>
      </c>
      <c r="F8" s="33">
        <f>IF(E8="Valid",1,0)</f>
        <v>0</v>
      </c>
      <c r="G8" s="12"/>
      <c r="H8" s="1"/>
      <c r="I8" s="9"/>
      <c r="J8" s="9"/>
      <c r="K8" s="9"/>
    </row>
    <row r="9" spans="1:11" s="9" customFormat="1" x14ac:dyDescent="0.25">
      <c r="B9" s="35"/>
      <c r="C9" s="32"/>
      <c r="D9" s="32" t="s">
        <v>28</v>
      </c>
      <c r="E9" s="29" t="str">
        <f>IF(SUM(Governance!H16:H42)=0,"Valid","Invalid")</f>
        <v>Invalid</v>
      </c>
      <c r="F9" s="33">
        <f>IF(E9="Valid",1,0)</f>
        <v>0</v>
      </c>
      <c r="G9" s="12"/>
    </row>
    <row r="10" spans="1:11" s="9" customFormat="1" x14ac:dyDescent="0.25">
      <c r="B10" s="35"/>
      <c r="C10" s="32"/>
      <c r="D10" s="32" t="s">
        <v>303</v>
      </c>
      <c r="E10" s="29" t="str">
        <f>IF(SUM(Governance!H47:H51)=0,"Valid","Invalid")</f>
        <v>Invalid</v>
      </c>
      <c r="F10" s="33">
        <f>IF(E10="Valid",1,0)</f>
        <v>0</v>
      </c>
      <c r="G10" s="12"/>
    </row>
    <row r="11" spans="1:11" s="9" customFormat="1" x14ac:dyDescent="0.25">
      <c r="B11" s="35"/>
      <c r="C11" s="32"/>
      <c r="D11" s="32" t="s">
        <v>494</v>
      </c>
      <c r="E11" s="29" t="str">
        <f>IF(SUM(Governance!H57:H73)=0,"Valid","Invalid")</f>
        <v>Invalid</v>
      </c>
      <c r="F11" s="33">
        <f>IF(E11="Valid",1,0)</f>
        <v>0</v>
      </c>
      <c r="G11" s="12"/>
    </row>
    <row r="12" spans="1:11" s="9" customFormat="1" x14ac:dyDescent="0.25">
      <c r="B12" s="35"/>
      <c r="C12" s="32"/>
      <c r="D12" s="32"/>
      <c r="E12" s="29"/>
      <c r="F12" s="30"/>
      <c r="G12" s="12"/>
    </row>
    <row r="13" spans="1:11" s="9" customFormat="1" x14ac:dyDescent="0.25">
      <c r="B13" s="36" t="s">
        <v>445</v>
      </c>
      <c r="C13" s="32" t="s">
        <v>426</v>
      </c>
      <c r="D13" s="32" t="s">
        <v>74</v>
      </c>
      <c r="E13" s="29" t="str">
        <f>IF(SUM('Risk Profile 1'!H8:H17)=0,"Valid","Invalid")</f>
        <v>Invalid</v>
      </c>
      <c r="F13" s="33">
        <f>IF(E13="Valid",1,0)</f>
        <v>0</v>
      </c>
      <c r="G13" s="12"/>
    </row>
    <row r="14" spans="1:11" s="9" customFormat="1" x14ac:dyDescent="0.25">
      <c r="B14" s="35"/>
      <c r="C14" s="32"/>
      <c r="D14" s="32" t="s">
        <v>44</v>
      </c>
      <c r="E14" s="29" t="str">
        <f>IF(SUM('Risk Profile 1'!H21:H29)=0,"Valid","Invalid")</f>
        <v>Invalid</v>
      </c>
      <c r="F14" s="33">
        <f>IF(E14="Valid",1,0)</f>
        <v>0</v>
      </c>
      <c r="G14" s="12"/>
    </row>
    <row r="15" spans="1:11" s="9" customFormat="1" x14ac:dyDescent="0.25">
      <c r="B15" s="35"/>
      <c r="C15" s="32"/>
      <c r="D15" s="32" t="s">
        <v>295</v>
      </c>
      <c r="E15" s="29" t="str">
        <f>IF(SUM('Risk Profile 1'!H34:H103)=0,"Valid","Invalid")</f>
        <v>Invalid</v>
      </c>
      <c r="F15" s="33">
        <f>IF(E15="Valid",1,0)</f>
        <v>0</v>
      </c>
      <c r="G15" s="12"/>
    </row>
    <row r="16" spans="1:11" s="9" customFormat="1" x14ac:dyDescent="0.25">
      <c r="B16" s="35"/>
      <c r="C16" s="32"/>
      <c r="D16" s="32"/>
      <c r="E16" s="29"/>
      <c r="F16" s="30"/>
      <c r="G16" s="12"/>
    </row>
    <row r="17" spans="2:11" x14ac:dyDescent="0.25">
      <c r="B17" s="36" t="s">
        <v>446</v>
      </c>
      <c r="C17" s="32" t="s">
        <v>451</v>
      </c>
      <c r="D17" s="32" t="s">
        <v>83</v>
      </c>
      <c r="E17" s="29" t="str">
        <f>IF(SUM('Risk Profile 2'!H8:H26)=0,"Valid","Invalid")</f>
        <v>Invalid</v>
      </c>
      <c r="F17" s="33">
        <f>IF(E17="Valid",1,0)</f>
        <v>0</v>
      </c>
      <c r="G17" s="12"/>
      <c r="H17" s="1"/>
      <c r="I17" s="9"/>
      <c r="J17" s="9"/>
      <c r="K17" s="9"/>
    </row>
    <row r="18" spans="2:11" s="9" customFormat="1" x14ac:dyDescent="0.25">
      <c r="B18" s="35"/>
      <c r="C18" s="32"/>
      <c r="D18" s="32" t="s">
        <v>334</v>
      </c>
      <c r="E18" s="29" t="str">
        <f>IF(SUM('Risk Profile 2'!H31:H125)=0,"Valid","Invalid")</f>
        <v>Invalid</v>
      </c>
      <c r="F18" s="33">
        <f>IF(E18="Valid",1,0)</f>
        <v>0</v>
      </c>
      <c r="G18" s="12"/>
    </row>
    <row r="19" spans="2:11" s="9" customFormat="1" x14ac:dyDescent="0.25">
      <c r="B19" s="35"/>
      <c r="C19" s="32"/>
      <c r="D19" s="32"/>
      <c r="E19" s="29"/>
      <c r="F19" s="30"/>
      <c r="G19" s="12"/>
    </row>
    <row r="20" spans="2:11" x14ac:dyDescent="0.25">
      <c r="B20" s="36" t="s">
        <v>447</v>
      </c>
      <c r="C20" s="32" t="s">
        <v>427</v>
      </c>
      <c r="D20" s="32" t="s">
        <v>303</v>
      </c>
      <c r="E20" s="29" t="str">
        <f>IF(SUM('RBA Monitoring'!I7:I11)=0,"Valid","Invalid")</f>
        <v>Invalid</v>
      </c>
      <c r="F20" s="33">
        <f>IF(E20="Valid",1,0)</f>
        <v>0</v>
      </c>
      <c r="G20" s="12"/>
      <c r="H20" s="1"/>
      <c r="I20" s="9"/>
      <c r="J20" s="9"/>
      <c r="K20" s="9"/>
    </row>
    <row r="21" spans="2:11" s="9" customFormat="1" x14ac:dyDescent="0.25">
      <c r="B21" s="35"/>
      <c r="C21" s="32"/>
      <c r="D21" s="32" t="s">
        <v>304</v>
      </c>
      <c r="E21" s="29" t="str">
        <f>IF(SUM('RBA Monitoring'!I16)=0,"Valid","Invalid")</f>
        <v>Invalid</v>
      </c>
      <c r="F21" s="33">
        <f>IF(E21="Valid",1,0)</f>
        <v>0</v>
      </c>
      <c r="G21" s="12"/>
    </row>
    <row r="22" spans="2:11" s="9" customFormat="1" x14ac:dyDescent="0.25">
      <c r="B22" s="35"/>
      <c r="C22" s="32"/>
      <c r="D22" s="32" t="s">
        <v>306</v>
      </c>
      <c r="E22" s="29" t="str">
        <f>IF(SUM('RBA Monitoring'!I20:I30)=0,"Valid","Invalid")</f>
        <v>Invalid</v>
      </c>
      <c r="F22" s="33">
        <f>IF(E22="Valid",1,0)</f>
        <v>0</v>
      </c>
      <c r="G22" s="12"/>
    </row>
    <row r="23" spans="2:11" s="9" customFormat="1" x14ac:dyDescent="0.25">
      <c r="B23" s="35"/>
      <c r="C23" s="32"/>
      <c r="D23" s="32" t="s">
        <v>309</v>
      </c>
      <c r="E23" s="29" t="str">
        <f>IF(SUM('RBA Monitoring'!I34:I43)=0,"Valid","Invalid")</f>
        <v>Invalid</v>
      </c>
      <c r="F23" s="33">
        <f>IF(E23="Valid",1,0)</f>
        <v>0</v>
      </c>
      <c r="G23" s="12"/>
    </row>
    <row r="24" spans="2:11" s="9" customFormat="1" x14ac:dyDescent="0.25">
      <c r="B24" s="35"/>
      <c r="C24" s="32"/>
      <c r="D24" s="32"/>
      <c r="E24" s="29"/>
      <c r="F24" s="30"/>
      <c r="G24" s="12"/>
    </row>
    <row r="25" spans="2:11" x14ac:dyDescent="0.25">
      <c r="B25" s="36" t="s">
        <v>448</v>
      </c>
      <c r="C25" s="32" t="s">
        <v>428</v>
      </c>
      <c r="D25" s="32" t="s">
        <v>434</v>
      </c>
      <c r="E25" s="29" t="str">
        <f>IF(SUM(SA!H5:H14)=0,"Valid","Invalid")</f>
        <v>Invalid</v>
      </c>
      <c r="F25" s="33">
        <f>IF(E25="Valid",1,0)</f>
        <v>0</v>
      </c>
      <c r="G25" s="12"/>
      <c r="H25" s="1"/>
      <c r="I25" s="9"/>
      <c r="J25" s="9"/>
      <c r="K25" s="9"/>
    </row>
    <row r="26" spans="2:11" s="9" customFormat="1" x14ac:dyDescent="0.25">
      <c r="B26" s="35"/>
      <c r="C26" s="32"/>
      <c r="D26" s="32"/>
      <c r="E26" s="29"/>
      <c r="F26" s="30"/>
      <c r="G26" s="12"/>
    </row>
    <row r="27" spans="2:11" x14ac:dyDescent="0.25">
      <c r="B27" s="37">
        <v>64</v>
      </c>
      <c r="C27" s="32" t="s">
        <v>429</v>
      </c>
      <c r="D27" s="32" t="s">
        <v>435</v>
      </c>
      <c r="E27" s="29" t="str">
        <f>IF(SUM(MI!H5)=0,"Valid","Invalid")</f>
        <v>Invalid</v>
      </c>
      <c r="F27" s="33">
        <f>IF(E27="Valid",1,0)</f>
        <v>0</v>
      </c>
      <c r="G27" s="12"/>
      <c r="H27" s="1"/>
      <c r="I27" s="9"/>
      <c r="J27" s="9"/>
      <c r="K27" s="9"/>
    </row>
    <row r="28" spans="2:11" s="9" customFormat="1" x14ac:dyDescent="0.25">
      <c r="B28" s="35"/>
      <c r="C28" s="32"/>
      <c r="D28" s="32"/>
      <c r="E28" s="29"/>
      <c r="F28" s="30"/>
      <c r="G28" s="12"/>
    </row>
    <row r="29" spans="2:11" x14ac:dyDescent="0.25">
      <c r="B29" s="36" t="s">
        <v>472</v>
      </c>
      <c r="C29" s="32" t="s">
        <v>473</v>
      </c>
      <c r="D29" s="32" t="s">
        <v>436</v>
      </c>
      <c r="E29" s="29" t="str">
        <f>IF(SUM('Statement of Compliance'!H5:H11)=0,"Valid","Invalid")</f>
        <v>Invalid</v>
      </c>
      <c r="F29" s="33">
        <f>IF(E29="Valid",1,0)</f>
        <v>0</v>
      </c>
      <c r="G29" s="12"/>
      <c r="H29" s="1"/>
      <c r="I29" s="9"/>
      <c r="J29" s="9"/>
      <c r="K29" s="9"/>
    </row>
    <row r="30" spans="2:11" s="9" customFormat="1" x14ac:dyDescent="0.25">
      <c r="B30" s="38"/>
      <c r="C30" s="32"/>
      <c r="D30" s="32" t="s">
        <v>552</v>
      </c>
      <c r="E30" s="29" t="str">
        <f>IF(SUM('Statement of Compliance'!H17:H26)=0,"Valid","Invalid")</f>
        <v>Invalid</v>
      </c>
      <c r="F30" s="33">
        <f>IF(E30="Valid",1,0)</f>
        <v>0</v>
      </c>
      <c r="G30" s="12"/>
    </row>
    <row r="31" spans="2:11" s="9" customFormat="1" ht="16.5" thickBot="1" x14ac:dyDescent="0.3">
      <c r="B31" s="18"/>
      <c r="C31" s="19"/>
      <c r="D31" s="19"/>
      <c r="E31" s="20"/>
      <c r="F31" s="21"/>
      <c r="G31" s="12"/>
    </row>
    <row r="32" spans="2:11" ht="16.5" thickBot="1" x14ac:dyDescent="0.3"/>
    <row r="33" spans="2:6" ht="15.75" customHeight="1" x14ac:dyDescent="0.25">
      <c r="B33" s="303" t="s">
        <v>536</v>
      </c>
      <c r="C33" s="304"/>
      <c r="D33" s="304"/>
      <c r="E33" s="304"/>
      <c r="F33" s="305"/>
    </row>
    <row r="34" spans="2:6" x14ac:dyDescent="0.25">
      <c r="B34" s="306"/>
      <c r="C34" s="307"/>
      <c r="D34" s="307"/>
      <c r="E34" s="307"/>
      <c r="F34" s="308"/>
    </row>
    <row r="35" spans="2:6" x14ac:dyDescent="0.25">
      <c r="B35" s="306"/>
      <c r="C35" s="307"/>
      <c r="D35" s="307"/>
      <c r="E35" s="307"/>
      <c r="F35" s="308"/>
    </row>
    <row r="36" spans="2:6" x14ac:dyDescent="0.25">
      <c r="B36" s="306"/>
      <c r="C36" s="307"/>
      <c r="D36" s="307"/>
      <c r="E36" s="307"/>
      <c r="F36" s="308"/>
    </row>
    <row r="37" spans="2:6" x14ac:dyDescent="0.25">
      <c r="B37" s="306"/>
      <c r="C37" s="307"/>
      <c r="D37" s="307"/>
      <c r="E37" s="307"/>
      <c r="F37" s="308"/>
    </row>
    <row r="38" spans="2:6" ht="16.5" thickBot="1" x14ac:dyDescent="0.3">
      <c r="B38" s="309"/>
      <c r="C38" s="310"/>
      <c r="D38" s="310"/>
      <c r="E38" s="310"/>
      <c r="F38" s="311"/>
    </row>
    <row r="39" spans="2:6" x14ac:dyDescent="0.25">
      <c r="B39" s="26"/>
      <c r="C39" s="26"/>
      <c r="D39" s="26"/>
      <c r="E39" s="26"/>
      <c r="F39" s="26"/>
    </row>
    <row r="1048574" hidden="1" x14ac:dyDescent="0.25"/>
    <row r="1048575" hidden="1" x14ac:dyDescent="0.25"/>
    <row r="1048576" hidden="1" x14ac:dyDescent="0.25"/>
  </sheetData>
  <sheetProtection algorithmName="SHA-512" hashValue="RoNILwgMggmW9eKqlGGZSfyhsMzRIi3z4M+epYzHBK0CLAVtqKwU8odlb18HVGCVB0lhj3wYeSrRDE+t+/yrMQ==" saltValue="34K+55vzFYK+WNuyXFe4tg==" spinCount="100000" sheet="1" selectLockedCells="1"/>
  <mergeCells count="3">
    <mergeCell ref="B2:F2"/>
    <mergeCell ref="B3:F3"/>
    <mergeCell ref="B33:F38"/>
  </mergeCells>
  <conditionalFormatting sqref="E6:E30">
    <cfRule type="cellIs" dxfId="94" priority="20" operator="equal">
      <formula>"Valid"</formula>
    </cfRule>
    <cfRule type="cellIs" dxfId="93" priority="21" operator="equal">
      <formula>"Invalid"</formula>
    </cfRule>
  </conditionalFormatting>
  <pageMargins left="0.25" right="0.25" top="0.75" bottom="0.75" header="0.3" footer="0.3"/>
  <pageSetup paperSize="9" fitToHeight="0"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18" id="{1341ABB9-FF7D-4D75-8C20-C3E27F09C22F}">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F6</xm:sqref>
        </x14:conditionalFormatting>
        <x14:conditionalFormatting xmlns:xm="http://schemas.microsoft.com/office/excel/2006/main">
          <x14:cfRule type="iconSet" priority="17" id="{05BA2E6B-C8C0-496D-98C0-CEE3A4887B0B}">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F8</xm:sqref>
        </x14:conditionalFormatting>
        <x14:conditionalFormatting xmlns:xm="http://schemas.microsoft.com/office/excel/2006/main">
          <x14:cfRule type="iconSet" priority="16" id="{5607E66A-0E01-4842-9876-344FA50FB0BA}">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F9</xm:sqref>
        </x14:conditionalFormatting>
        <x14:conditionalFormatting xmlns:xm="http://schemas.microsoft.com/office/excel/2006/main">
          <x14:cfRule type="iconSet" priority="15" id="{18C9CAD4-21FE-420C-ADCF-AD29C6569663}">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F10</xm:sqref>
        </x14:conditionalFormatting>
        <x14:conditionalFormatting xmlns:xm="http://schemas.microsoft.com/office/excel/2006/main">
          <x14:cfRule type="iconSet" priority="14" id="{C0E38253-2262-49E5-BF3C-33944F7F0900}">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F11</xm:sqref>
        </x14:conditionalFormatting>
        <x14:conditionalFormatting xmlns:xm="http://schemas.microsoft.com/office/excel/2006/main">
          <x14:cfRule type="iconSet" priority="13" id="{E44B922C-214F-4F6B-9451-5F187C711D62}">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F13</xm:sqref>
        </x14:conditionalFormatting>
        <x14:conditionalFormatting xmlns:xm="http://schemas.microsoft.com/office/excel/2006/main">
          <x14:cfRule type="iconSet" priority="12" id="{589EE3DF-C54B-4894-A290-BB382692D137}">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F14</xm:sqref>
        </x14:conditionalFormatting>
        <x14:conditionalFormatting xmlns:xm="http://schemas.microsoft.com/office/excel/2006/main">
          <x14:cfRule type="iconSet" priority="11" id="{BAB74E43-2FA1-415B-B483-979FC1CF4764}">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F15</xm:sqref>
        </x14:conditionalFormatting>
        <x14:conditionalFormatting xmlns:xm="http://schemas.microsoft.com/office/excel/2006/main">
          <x14:cfRule type="iconSet" priority="10" id="{F9518BDD-D599-4FCC-80AF-106D31022840}">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F17</xm:sqref>
        </x14:conditionalFormatting>
        <x14:conditionalFormatting xmlns:xm="http://schemas.microsoft.com/office/excel/2006/main">
          <x14:cfRule type="iconSet" priority="9" id="{A198848E-59E0-44DC-ABE2-EDCFCF20EB90}">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F18</xm:sqref>
        </x14:conditionalFormatting>
        <x14:conditionalFormatting xmlns:xm="http://schemas.microsoft.com/office/excel/2006/main">
          <x14:cfRule type="iconSet" priority="8" id="{02B45611-1F6B-4C51-B9A0-84C7A040A8DF}">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F20</xm:sqref>
        </x14:conditionalFormatting>
        <x14:conditionalFormatting xmlns:xm="http://schemas.microsoft.com/office/excel/2006/main">
          <x14:cfRule type="iconSet" priority="7" id="{0C2720B3-5235-4648-99CE-97238CCA9005}">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F21</xm:sqref>
        </x14:conditionalFormatting>
        <x14:conditionalFormatting xmlns:xm="http://schemas.microsoft.com/office/excel/2006/main">
          <x14:cfRule type="iconSet" priority="6" id="{A251EBD5-6E57-4202-AF24-2F16CC8B22BC}">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F22</xm:sqref>
        </x14:conditionalFormatting>
        <x14:conditionalFormatting xmlns:xm="http://schemas.microsoft.com/office/excel/2006/main">
          <x14:cfRule type="iconSet" priority="5" id="{537DB6FB-D25F-4BF4-9689-EE1B3DADE803}">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F23</xm:sqref>
        </x14:conditionalFormatting>
        <x14:conditionalFormatting xmlns:xm="http://schemas.microsoft.com/office/excel/2006/main">
          <x14:cfRule type="iconSet" priority="4" id="{85901A91-6F6F-43D1-8248-D47D360546E8}">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F25</xm:sqref>
        </x14:conditionalFormatting>
        <x14:conditionalFormatting xmlns:xm="http://schemas.microsoft.com/office/excel/2006/main">
          <x14:cfRule type="iconSet" priority="3" id="{C1FAEDE2-2912-433C-A18C-1D87AE1109EA}">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F27</xm:sqref>
        </x14:conditionalFormatting>
        <x14:conditionalFormatting xmlns:xm="http://schemas.microsoft.com/office/excel/2006/main">
          <x14:cfRule type="iconSet" priority="2" id="{04A20AE4-228F-4E85-87C1-EBAC1986AEBD}">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F29</xm:sqref>
        </x14:conditionalFormatting>
        <x14:conditionalFormatting xmlns:xm="http://schemas.microsoft.com/office/excel/2006/main">
          <x14:cfRule type="iconSet" priority="1" id="{A2EBDE63-BB9D-4349-9E6C-6E73834C80CC}">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F30</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W248"/>
  <sheetViews>
    <sheetView zoomScaleNormal="100" workbookViewId="0">
      <pane ySplit="2" topLeftCell="A3" activePane="bottomLeft" state="frozen"/>
      <selection pane="bottomLeft" activeCell="A3" sqref="A3"/>
    </sheetView>
  </sheetViews>
  <sheetFormatPr defaultColWidth="9.140625" defaultRowHeight="15.75" x14ac:dyDescent="0.25"/>
  <cols>
    <col min="1" max="1" width="7.7109375" style="2" customWidth="1"/>
    <col min="2" max="2" width="12.28515625" style="2" bestFit="1" customWidth="1"/>
    <col min="3" max="3" width="42.28515625" style="2" customWidth="1"/>
    <col min="4" max="4" width="7.5703125" style="2" customWidth="1"/>
    <col min="5" max="5" width="12.28515625" style="2" customWidth="1"/>
    <col min="6" max="6" width="10.85546875" style="2" customWidth="1"/>
    <col min="7" max="7" width="17.28515625" style="2" bestFit="1" customWidth="1"/>
    <col min="8" max="8" width="15.28515625" style="2" customWidth="1"/>
    <col min="9" max="9" width="15.140625" style="2" customWidth="1"/>
    <col min="10" max="10" width="56.42578125" style="2" customWidth="1"/>
    <col min="11" max="11" width="11.140625" style="2" bestFit="1" customWidth="1"/>
    <col min="12" max="12" width="13.5703125" style="2" customWidth="1"/>
    <col min="13" max="13" width="32.85546875" style="2" customWidth="1"/>
    <col min="14" max="14" width="56.42578125" style="2" customWidth="1"/>
    <col min="15" max="15" width="16" style="2" bestFit="1" customWidth="1"/>
    <col min="16" max="16" width="11.28515625" customWidth="1"/>
    <col min="17" max="17" width="11.140625" customWidth="1"/>
    <col min="18" max="18" width="21" style="2" customWidth="1"/>
    <col min="19" max="19" width="17.42578125" style="2" customWidth="1"/>
    <col min="20" max="20" width="13.140625" style="4" bestFit="1" customWidth="1"/>
    <col min="21" max="21" width="23" style="4" customWidth="1"/>
    <col min="22" max="16384" width="9.140625" style="2"/>
  </cols>
  <sheetData>
    <row r="1" spans="1:23" x14ac:dyDescent="0.25">
      <c r="C1" s="3"/>
      <c r="J1" s="23"/>
      <c r="M1" s="23"/>
      <c r="N1" s="23"/>
    </row>
    <row r="2" spans="1:23" ht="47.25" x14ac:dyDescent="0.25">
      <c r="A2" s="8" t="s">
        <v>30</v>
      </c>
      <c r="B2" s="8" t="s">
        <v>6</v>
      </c>
      <c r="C2" s="8" t="s">
        <v>12</v>
      </c>
      <c r="D2" s="8" t="s">
        <v>5</v>
      </c>
      <c r="E2" s="8" t="s">
        <v>21</v>
      </c>
      <c r="F2" s="8" t="s">
        <v>73</v>
      </c>
      <c r="G2" s="8" t="s">
        <v>317</v>
      </c>
      <c r="H2" s="8" t="s">
        <v>75</v>
      </c>
      <c r="I2" s="8" t="s">
        <v>73</v>
      </c>
      <c r="J2" s="8" t="s">
        <v>307</v>
      </c>
      <c r="K2" s="8" t="s">
        <v>85</v>
      </c>
      <c r="L2" s="8" t="s">
        <v>300</v>
      </c>
      <c r="M2" s="8" t="s">
        <v>477</v>
      </c>
      <c r="N2" s="8" t="s">
        <v>308</v>
      </c>
      <c r="O2" s="8" t="s">
        <v>396</v>
      </c>
      <c r="P2" s="8" t="s">
        <v>442</v>
      </c>
      <c r="Q2" s="15" t="s">
        <v>449</v>
      </c>
      <c r="R2" s="15" t="s">
        <v>452</v>
      </c>
      <c r="S2" s="8" t="s">
        <v>300</v>
      </c>
    </row>
    <row r="3" spans="1:23" x14ac:dyDescent="0.25">
      <c r="A3" s="24" t="s">
        <v>8</v>
      </c>
      <c r="B3" s="24" t="s">
        <v>10</v>
      </c>
      <c r="C3" s="24" t="s">
        <v>13</v>
      </c>
      <c r="D3" s="24" t="s">
        <v>8</v>
      </c>
      <c r="E3" s="24" t="s">
        <v>313</v>
      </c>
      <c r="F3" s="24">
        <v>0</v>
      </c>
      <c r="G3" s="24" t="s">
        <v>318</v>
      </c>
      <c r="H3" s="24" t="s">
        <v>346</v>
      </c>
      <c r="I3" s="2" t="s">
        <v>332</v>
      </c>
      <c r="J3" s="4" t="s">
        <v>88</v>
      </c>
      <c r="K3" s="5">
        <v>1</v>
      </c>
      <c r="L3" s="2" t="s">
        <v>48</v>
      </c>
      <c r="M3" s="2" t="s">
        <v>50</v>
      </c>
      <c r="N3" s="4" t="s">
        <v>88</v>
      </c>
      <c r="O3" s="4" t="s">
        <v>398</v>
      </c>
      <c r="P3" s="2" t="s">
        <v>8</v>
      </c>
      <c r="Q3" s="2" t="s">
        <v>8</v>
      </c>
      <c r="R3" s="2" t="s">
        <v>313</v>
      </c>
      <c r="S3" s="2" t="s">
        <v>48</v>
      </c>
      <c r="T3" s="4">
        <v>1</v>
      </c>
    </row>
    <row r="4" spans="1:23" x14ac:dyDescent="0.25">
      <c r="A4" s="24" t="s">
        <v>9</v>
      </c>
      <c r="B4" s="24" t="s">
        <v>11</v>
      </c>
      <c r="C4" s="24" t="s">
        <v>14</v>
      </c>
      <c r="D4" s="24" t="s">
        <v>9</v>
      </c>
      <c r="E4" s="24" t="s">
        <v>26</v>
      </c>
      <c r="F4" s="24">
        <v>1</v>
      </c>
      <c r="G4" s="24" t="s">
        <v>319</v>
      </c>
      <c r="H4" s="24" t="s">
        <v>42</v>
      </c>
      <c r="I4" s="6" t="s">
        <v>327</v>
      </c>
      <c r="J4" s="4" t="s">
        <v>89</v>
      </c>
      <c r="K4" s="5">
        <v>2</v>
      </c>
      <c r="L4" s="2" t="s">
        <v>49</v>
      </c>
      <c r="M4" s="2" t="s">
        <v>450</v>
      </c>
      <c r="N4" s="4" t="s">
        <v>89</v>
      </c>
      <c r="O4" s="4" t="s">
        <v>399</v>
      </c>
      <c r="P4" s="2" t="s">
        <v>9</v>
      </c>
      <c r="Q4" s="2" t="s">
        <v>9</v>
      </c>
      <c r="R4" s="2" t="s">
        <v>26</v>
      </c>
      <c r="S4" s="2" t="s">
        <v>49</v>
      </c>
      <c r="T4" s="2">
        <v>1</v>
      </c>
    </row>
    <row r="5" spans="1:23" x14ac:dyDescent="0.25">
      <c r="A5" s="24" t="s">
        <v>297</v>
      </c>
      <c r="B5" s="24" t="s">
        <v>315</v>
      </c>
      <c r="C5" s="24" t="s">
        <v>15</v>
      </c>
      <c r="D5" s="24"/>
      <c r="E5" s="24" t="s">
        <v>25</v>
      </c>
      <c r="F5" s="24">
        <v>2</v>
      </c>
      <c r="G5" s="24"/>
      <c r="H5" s="24" t="s">
        <v>82</v>
      </c>
      <c r="I5" s="6" t="s">
        <v>328</v>
      </c>
      <c r="J5" s="4" t="s">
        <v>90</v>
      </c>
      <c r="K5" s="5">
        <v>3</v>
      </c>
      <c r="L5" s="2" t="s">
        <v>301</v>
      </c>
      <c r="M5" s="2" t="s">
        <v>53</v>
      </c>
      <c r="N5" s="4" t="s">
        <v>90</v>
      </c>
      <c r="O5" s="4" t="s">
        <v>400</v>
      </c>
      <c r="Q5" t="s">
        <v>297</v>
      </c>
      <c r="R5" s="2" t="s">
        <v>25</v>
      </c>
      <c r="S5" s="2" t="s">
        <v>301</v>
      </c>
      <c r="T5" s="2">
        <v>2</v>
      </c>
    </row>
    <row r="6" spans="1:23" x14ac:dyDescent="0.25">
      <c r="A6" s="24"/>
      <c r="B6" s="24"/>
      <c r="C6" s="24" t="s">
        <v>16</v>
      </c>
      <c r="D6" s="24"/>
      <c r="E6" s="24" t="s">
        <v>24</v>
      </c>
      <c r="F6" s="24">
        <v>3</v>
      </c>
      <c r="G6" s="24"/>
      <c r="H6" s="24" t="s">
        <v>326</v>
      </c>
      <c r="I6" s="6" t="s">
        <v>329</v>
      </c>
      <c r="J6" s="4" t="s">
        <v>91</v>
      </c>
      <c r="K6" s="5">
        <v>4</v>
      </c>
      <c r="L6" s="2" t="s">
        <v>9</v>
      </c>
      <c r="M6" s="2" t="s">
        <v>488</v>
      </c>
      <c r="N6" s="4" t="s">
        <v>91</v>
      </c>
      <c r="O6" s="4" t="s">
        <v>401</v>
      </c>
      <c r="R6" s="2" t="s">
        <v>24</v>
      </c>
      <c r="S6" s="2" t="s">
        <v>9</v>
      </c>
      <c r="T6" s="2">
        <v>0</v>
      </c>
    </row>
    <row r="7" spans="1:23" x14ac:dyDescent="0.25">
      <c r="A7" s="24"/>
      <c r="B7" s="24"/>
      <c r="C7" s="24" t="s">
        <v>9</v>
      </c>
      <c r="D7" s="24"/>
      <c r="E7" s="24" t="s">
        <v>23</v>
      </c>
      <c r="F7" s="24">
        <v>4</v>
      </c>
      <c r="G7" s="24"/>
      <c r="H7" s="24" t="s">
        <v>43</v>
      </c>
      <c r="I7" s="6" t="s">
        <v>330</v>
      </c>
      <c r="J7" s="4" t="s">
        <v>92</v>
      </c>
      <c r="K7" s="5">
        <v>5</v>
      </c>
      <c r="M7" t="s">
        <v>523</v>
      </c>
      <c r="N7" s="4" t="s">
        <v>92</v>
      </c>
      <c r="O7" s="4" t="s">
        <v>402</v>
      </c>
      <c r="R7" s="2" t="s">
        <v>23</v>
      </c>
      <c r="T7" s="2"/>
      <c r="U7" s="2"/>
    </row>
    <row r="8" spans="1:23" x14ac:dyDescent="0.25">
      <c r="A8" s="24"/>
      <c r="B8" s="24"/>
      <c r="C8" s="24"/>
      <c r="D8" s="24"/>
      <c r="E8" s="24" t="s">
        <v>22</v>
      </c>
      <c r="F8" s="24">
        <v>5</v>
      </c>
      <c r="G8" s="24"/>
      <c r="H8" s="24" t="s">
        <v>508</v>
      </c>
      <c r="I8" s="6" t="s">
        <v>331</v>
      </c>
      <c r="J8" s="4" t="s">
        <v>93</v>
      </c>
      <c r="K8" s="5" t="s">
        <v>297</v>
      </c>
      <c r="M8" t="s">
        <v>524</v>
      </c>
      <c r="N8" s="4" t="s">
        <v>93</v>
      </c>
      <c r="O8" s="7" t="s">
        <v>374</v>
      </c>
      <c r="R8" s="2" t="s">
        <v>22</v>
      </c>
      <c r="T8" s="2"/>
      <c r="U8" s="2"/>
    </row>
    <row r="9" spans="1:23" x14ac:dyDescent="0.25">
      <c r="A9" s="24"/>
      <c r="B9" s="24"/>
      <c r="C9" s="24"/>
      <c r="D9" s="24"/>
      <c r="E9" s="24" t="s">
        <v>305</v>
      </c>
      <c r="F9" s="24">
        <v>6</v>
      </c>
      <c r="G9" s="24"/>
      <c r="H9" s="24"/>
      <c r="I9" s="6"/>
      <c r="J9" s="4" t="s">
        <v>94</v>
      </c>
      <c r="M9" s="2" t="s">
        <v>57</v>
      </c>
      <c r="N9" s="4" t="s">
        <v>94</v>
      </c>
      <c r="O9" s="7" t="s">
        <v>384</v>
      </c>
      <c r="R9" s="2" t="s">
        <v>305</v>
      </c>
      <c r="T9" s="2"/>
      <c r="U9" s="2"/>
    </row>
    <row r="10" spans="1:23" x14ac:dyDescent="0.25">
      <c r="A10" s="24"/>
      <c r="B10" s="24"/>
      <c r="C10" s="24"/>
      <c r="D10" s="24"/>
      <c r="E10" s="24"/>
      <c r="F10" s="24">
        <v>7</v>
      </c>
      <c r="G10" s="24"/>
      <c r="H10" s="24"/>
      <c r="I10" s="6"/>
      <c r="J10" s="4" t="s">
        <v>95</v>
      </c>
      <c r="M10" s="2" t="s">
        <v>59</v>
      </c>
      <c r="N10" s="4" t="s">
        <v>95</v>
      </c>
      <c r="O10" s="7" t="s">
        <v>375</v>
      </c>
      <c r="R10" s="2" t="s">
        <v>453</v>
      </c>
      <c r="T10" s="2"/>
      <c r="U10" s="2"/>
    </row>
    <row r="11" spans="1:23" x14ac:dyDescent="0.25">
      <c r="A11" s="24"/>
      <c r="B11" s="24"/>
      <c r="C11" s="24"/>
      <c r="D11" s="24"/>
      <c r="E11" s="24"/>
      <c r="F11" s="24">
        <v>8</v>
      </c>
      <c r="G11" s="24"/>
      <c r="H11" s="24"/>
      <c r="I11" s="6"/>
      <c r="J11" s="4" t="s">
        <v>96</v>
      </c>
      <c r="M11" s="2" t="s">
        <v>61</v>
      </c>
      <c r="N11" s="4" t="s">
        <v>96</v>
      </c>
      <c r="O11" s="7" t="s">
        <v>385</v>
      </c>
      <c r="T11" s="2"/>
      <c r="U11" s="2"/>
    </row>
    <row r="12" spans="1:23" x14ac:dyDescent="0.25">
      <c r="A12" s="24"/>
      <c r="B12" s="24"/>
      <c r="C12" s="24"/>
      <c r="D12" s="24"/>
      <c r="E12" s="24"/>
      <c r="F12" s="24">
        <v>9</v>
      </c>
      <c r="G12" s="24"/>
      <c r="H12" s="24"/>
      <c r="I12" s="6"/>
      <c r="J12" s="4" t="s">
        <v>97</v>
      </c>
      <c r="M12" s="2" t="s">
        <v>63</v>
      </c>
      <c r="N12" s="4" t="s">
        <v>97</v>
      </c>
      <c r="O12" s="7" t="s">
        <v>376</v>
      </c>
      <c r="T12" s="2"/>
      <c r="U12" s="2"/>
    </row>
    <row r="13" spans="1:23" x14ac:dyDescent="0.25">
      <c r="A13" s="24"/>
      <c r="B13" s="24"/>
      <c r="C13" s="24"/>
      <c r="D13" s="24"/>
      <c r="E13" s="24"/>
      <c r="F13" s="24">
        <v>10</v>
      </c>
      <c r="G13" s="24"/>
      <c r="H13" s="24"/>
      <c r="I13" s="6"/>
      <c r="J13" s="4" t="s">
        <v>98</v>
      </c>
      <c r="M13" s="2" t="s">
        <v>65</v>
      </c>
      <c r="N13" s="4" t="s">
        <v>98</v>
      </c>
      <c r="O13" s="7" t="s">
        <v>386</v>
      </c>
      <c r="T13" s="2"/>
      <c r="U13" s="2"/>
    </row>
    <row r="14" spans="1:23" x14ac:dyDescent="0.25">
      <c r="A14" s="24"/>
      <c r="B14" s="24"/>
      <c r="C14" s="24"/>
      <c r="D14" s="24"/>
      <c r="E14" s="24"/>
      <c r="F14" s="24">
        <v>11</v>
      </c>
      <c r="G14" s="24"/>
      <c r="H14" s="24"/>
      <c r="I14" s="6"/>
      <c r="J14" s="4" t="s">
        <v>99</v>
      </c>
      <c r="M14" s="2" t="s">
        <v>67</v>
      </c>
      <c r="N14" s="4" t="s">
        <v>99</v>
      </c>
      <c r="O14" s="7" t="s">
        <v>377</v>
      </c>
      <c r="T14" s="2"/>
      <c r="U14" s="2"/>
      <c r="W14" s="7"/>
    </row>
    <row r="15" spans="1:23" x14ac:dyDescent="0.25">
      <c r="A15" s="24"/>
      <c r="B15" s="24"/>
      <c r="C15" s="24"/>
      <c r="D15" s="24"/>
      <c r="E15" s="24"/>
      <c r="F15" s="24">
        <v>12</v>
      </c>
      <c r="G15" s="24"/>
      <c r="H15" s="24"/>
      <c r="I15" s="6"/>
      <c r="J15" s="4" t="s">
        <v>100</v>
      </c>
      <c r="M15" s="2" t="s">
        <v>68</v>
      </c>
      <c r="N15" s="4" t="s">
        <v>100</v>
      </c>
      <c r="O15" s="7" t="s">
        <v>387</v>
      </c>
      <c r="T15" s="2"/>
      <c r="U15" s="2"/>
    </row>
    <row r="16" spans="1:23" x14ac:dyDescent="0.25">
      <c r="A16" s="24"/>
      <c r="B16" s="24"/>
      <c r="C16" s="24"/>
      <c r="D16" s="24"/>
      <c r="E16" s="24"/>
      <c r="F16" s="24" t="s">
        <v>355</v>
      </c>
      <c r="G16" s="24"/>
      <c r="H16" s="24"/>
      <c r="I16" s="6"/>
      <c r="J16" s="4" t="s">
        <v>101</v>
      </c>
      <c r="M16" s="2" t="s">
        <v>169</v>
      </c>
      <c r="N16" s="4" t="s">
        <v>50</v>
      </c>
      <c r="O16" s="7" t="s">
        <v>378</v>
      </c>
      <c r="T16" s="2"/>
      <c r="U16" s="2"/>
    </row>
    <row r="17" spans="9:22" x14ac:dyDescent="0.25">
      <c r="I17" s="6"/>
      <c r="J17" s="4" t="s">
        <v>102</v>
      </c>
      <c r="M17" s="2" t="s">
        <v>336</v>
      </c>
      <c r="N17" s="4" t="s">
        <v>101</v>
      </c>
      <c r="O17" s="7" t="s">
        <v>379</v>
      </c>
      <c r="T17" s="7"/>
      <c r="U17" s="7"/>
    </row>
    <row r="18" spans="9:22" x14ac:dyDescent="0.25">
      <c r="I18" s="6"/>
      <c r="J18" s="4" t="s">
        <v>103</v>
      </c>
      <c r="M18" s="2" t="s">
        <v>51</v>
      </c>
      <c r="N18" s="4" t="s">
        <v>102</v>
      </c>
      <c r="O18" s="7" t="s">
        <v>388</v>
      </c>
    </row>
    <row r="19" spans="9:22" x14ac:dyDescent="0.25">
      <c r="J19" s="4" t="s">
        <v>104</v>
      </c>
      <c r="M19" s="2" t="s">
        <v>52</v>
      </c>
      <c r="N19" s="4" t="s">
        <v>103</v>
      </c>
      <c r="O19" s="7" t="s">
        <v>380</v>
      </c>
    </row>
    <row r="20" spans="9:22" x14ac:dyDescent="0.25">
      <c r="J20" s="4" t="s">
        <v>105</v>
      </c>
      <c r="M20" s="2" t="s">
        <v>489</v>
      </c>
      <c r="N20" s="4" t="s">
        <v>104</v>
      </c>
      <c r="O20" s="7" t="s">
        <v>389</v>
      </c>
    </row>
    <row r="21" spans="9:22" x14ac:dyDescent="0.25">
      <c r="J21" s="4" t="s">
        <v>106</v>
      </c>
      <c r="M21" s="2" t="s">
        <v>54</v>
      </c>
      <c r="N21" s="4" t="s">
        <v>105</v>
      </c>
      <c r="O21" s="7" t="s">
        <v>381</v>
      </c>
    </row>
    <row r="22" spans="9:22" x14ac:dyDescent="0.25">
      <c r="J22" s="4" t="s">
        <v>107</v>
      </c>
      <c r="M22" s="2" t="s">
        <v>55</v>
      </c>
      <c r="N22" s="4" t="s">
        <v>106</v>
      </c>
      <c r="O22" s="7" t="s">
        <v>391</v>
      </c>
    </row>
    <row r="23" spans="9:22" x14ac:dyDescent="0.25">
      <c r="J23" s="4" t="s">
        <v>108</v>
      </c>
      <c r="M23" s="2" t="s">
        <v>56</v>
      </c>
      <c r="N23" s="4" t="s">
        <v>450</v>
      </c>
      <c r="O23" s="7" t="s">
        <v>382</v>
      </c>
    </row>
    <row r="24" spans="9:22" x14ac:dyDescent="0.25">
      <c r="J24" s="4" t="s">
        <v>109</v>
      </c>
      <c r="M24" s="2" t="s">
        <v>58</v>
      </c>
      <c r="N24" s="4" t="s">
        <v>107</v>
      </c>
      <c r="O24" s="7" t="s">
        <v>390</v>
      </c>
    </row>
    <row r="25" spans="9:22" x14ac:dyDescent="0.25">
      <c r="J25" s="4" t="s">
        <v>110</v>
      </c>
      <c r="M25" s="2" t="s">
        <v>490</v>
      </c>
      <c r="N25" s="4" t="s">
        <v>108</v>
      </c>
      <c r="O25" s="7" t="s">
        <v>383</v>
      </c>
    </row>
    <row r="26" spans="9:22" x14ac:dyDescent="0.25">
      <c r="J26" s="4" t="s">
        <v>111</v>
      </c>
      <c r="M26" s="2" t="s">
        <v>60</v>
      </c>
      <c r="N26" s="4" t="s">
        <v>109</v>
      </c>
      <c r="O26" s="7" t="s">
        <v>392</v>
      </c>
    </row>
    <row r="27" spans="9:22" x14ac:dyDescent="0.25">
      <c r="J27" s="4" t="s">
        <v>112</v>
      </c>
      <c r="M27" s="2" t="s">
        <v>62</v>
      </c>
      <c r="N27" s="4" t="s">
        <v>110</v>
      </c>
      <c r="O27" s="7" t="s">
        <v>393</v>
      </c>
      <c r="V27" s="7"/>
    </row>
    <row r="28" spans="9:22" x14ac:dyDescent="0.25">
      <c r="J28" s="4" t="s">
        <v>113</v>
      </c>
      <c r="M28" s="2" t="s">
        <v>64</v>
      </c>
      <c r="N28" s="4" t="s">
        <v>111</v>
      </c>
      <c r="O28" s="7" t="s">
        <v>394</v>
      </c>
    </row>
    <row r="29" spans="9:22" x14ac:dyDescent="0.25">
      <c r="J29" s="4" t="s">
        <v>114</v>
      </c>
      <c r="M29" s="2" t="s">
        <v>66</v>
      </c>
      <c r="N29" s="4" t="s">
        <v>112</v>
      </c>
      <c r="O29" s="7" t="s">
        <v>395</v>
      </c>
    </row>
    <row r="30" spans="9:22" x14ac:dyDescent="0.25">
      <c r="J30" s="4" t="s">
        <v>115</v>
      </c>
      <c r="M30" s="2" t="s">
        <v>491</v>
      </c>
      <c r="N30" s="4" t="s">
        <v>113</v>
      </c>
      <c r="O30" s="7" t="s">
        <v>403</v>
      </c>
    </row>
    <row r="31" spans="9:22" x14ac:dyDescent="0.25">
      <c r="J31" s="4" t="s">
        <v>116</v>
      </c>
      <c r="M31" s="2" t="s">
        <v>302</v>
      </c>
      <c r="N31" s="4" t="s">
        <v>114</v>
      </c>
      <c r="O31" s="4" t="s">
        <v>404</v>
      </c>
    </row>
    <row r="32" spans="9:22" x14ac:dyDescent="0.25">
      <c r="J32" s="4" t="s">
        <v>117</v>
      </c>
      <c r="M32" s="2" t="s">
        <v>69</v>
      </c>
      <c r="N32" s="4" t="s">
        <v>115</v>
      </c>
      <c r="O32" s="4" t="s">
        <v>405</v>
      </c>
    </row>
    <row r="33" spans="10:15" x14ac:dyDescent="0.25">
      <c r="J33" s="4" t="s">
        <v>118</v>
      </c>
      <c r="M33" s="2" t="s">
        <v>262</v>
      </c>
      <c r="N33" s="4" t="s">
        <v>116</v>
      </c>
      <c r="O33" s="2" t="s">
        <v>406</v>
      </c>
    </row>
    <row r="34" spans="10:15" x14ac:dyDescent="0.25">
      <c r="J34" s="4" t="s">
        <v>478</v>
      </c>
      <c r="N34" s="4" t="s">
        <v>117</v>
      </c>
      <c r="O34" s="4" t="s">
        <v>407</v>
      </c>
    </row>
    <row r="35" spans="10:15" x14ac:dyDescent="0.25">
      <c r="J35" s="4" t="s">
        <v>119</v>
      </c>
      <c r="N35" s="4" t="s">
        <v>53</v>
      </c>
      <c r="O35" s="4" t="s">
        <v>408</v>
      </c>
    </row>
    <row r="36" spans="10:15" x14ac:dyDescent="0.25">
      <c r="J36" s="4" t="s">
        <v>120</v>
      </c>
      <c r="N36" s="4" t="s">
        <v>118</v>
      </c>
      <c r="O36" s="4" t="s">
        <v>409</v>
      </c>
    </row>
    <row r="37" spans="10:15" x14ac:dyDescent="0.25">
      <c r="J37" s="4" t="s">
        <v>121</v>
      </c>
      <c r="N37" s="4" t="s">
        <v>478</v>
      </c>
      <c r="O37" s="4" t="s">
        <v>410</v>
      </c>
    </row>
    <row r="38" spans="10:15" x14ac:dyDescent="0.25">
      <c r="J38" s="4" t="s">
        <v>122</v>
      </c>
      <c r="N38" s="4" t="s">
        <v>119</v>
      </c>
      <c r="O38" s="4" t="s">
        <v>411</v>
      </c>
    </row>
    <row r="39" spans="10:15" x14ac:dyDescent="0.25">
      <c r="J39" s="4" t="s">
        <v>123</v>
      </c>
      <c r="N39" s="4" t="s">
        <v>120</v>
      </c>
      <c r="O39" s="4" t="s">
        <v>412</v>
      </c>
    </row>
    <row r="40" spans="10:15" x14ac:dyDescent="0.25">
      <c r="J40" s="4" t="s">
        <v>124</v>
      </c>
      <c r="N40" s="4" t="s">
        <v>121</v>
      </c>
      <c r="O40" s="2" t="s">
        <v>413</v>
      </c>
    </row>
    <row r="41" spans="10:15" x14ac:dyDescent="0.25">
      <c r="J41" s="4" t="s">
        <v>125</v>
      </c>
      <c r="N41" s="4" t="s">
        <v>122</v>
      </c>
      <c r="O41" s="4" t="s">
        <v>414</v>
      </c>
    </row>
    <row r="42" spans="10:15" x14ac:dyDescent="0.25">
      <c r="J42" s="4" t="s">
        <v>126</v>
      </c>
      <c r="N42" s="4" t="s">
        <v>123</v>
      </c>
      <c r="O42" s="4" t="s">
        <v>415</v>
      </c>
    </row>
    <row r="43" spans="10:15" x14ac:dyDescent="0.25">
      <c r="J43" s="4" t="s">
        <v>127</v>
      </c>
      <c r="N43" s="4" t="s">
        <v>124</v>
      </c>
      <c r="O43" s="4" t="s">
        <v>416</v>
      </c>
    </row>
    <row r="44" spans="10:15" x14ac:dyDescent="0.25">
      <c r="J44" s="4" t="s">
        <v>128</v>
      </c>
      <c r="N44" s="4" t="s">
        <v>125</v>
      </c>
      <c r="O44" s="4" t="s">
        <v>417</v>
      </c>
    </row>
    <row r="45" spans="10:15" x14ac:dyDescent="0.25">
      <c r="J45" s="4" t="s">
        <v>129</v>
      </c>
      <c r="N45" s="4" t="s">
        <v>126</v>
      </c>
      <c r="O45" s="4" t="s">
        <v>418</v>
      </c>
    </row>
    <row r="46" spans="10:15" x14ac:dyDescent="0.25">
      <c r="J46" s="4" t="s">
        <v>130</v>
      </c>
      <c r="N46" s="4" t="s">
        <v>127</v>
      </c>
      <c r="O46" s="4" t="s">
        <v>419</v>
      </c>
    </row>
    <row r="47" spans="10:15" x14ac:dyDescent="0.25">
      <c r="J47" s="4" t="s">
        <v>131</v>
      </c>
      <c r="N47" s="4" t="s">
        <v>128</v>
      </c>
      <c r="O47" s="4" t="s">
        <v>420</v>
      </c>
    </row>
    <row r="48" spans="10:15" x14ac:dyDescent="0.25">
      <c r="J48" s="4" t="s">
        <v>132</v>
      </c>
      <c r="N48" s="4" t="s">
        <v>129</v>
      </c>
      <c r="O48" s="4" t="s">
        <v>421</v>
      </c>
    </row>
    <row r="49" spans="10:15" x14ac:dyDescent="0.25">
      <c r="J49" s="4" t="s">
        <v>133</v>
      </c>
      <c r="N49" s="4" t="s">
        <v>130</v>
      </c>
      <c r="O49" s="4" t="s">
        <v>422</v>
      </c>
    </row>
    <row r="50" spans="10:15" x14ac:dyDescent="0.25">
      <c r="J50" s="4" t="s">
        <v>134</v>
      </c>
      <c r="N50" s="4" t="s">
        <v>131</v>
      </c>
      <c r="O50" s="4" t="s">
        <v>423</v>
      </c>
    </row>
    <row r="51" spans="10:15" x14ac:dyDescent="0.25">
      <c r="J51" s="4" t="s">
        <v>135</v>
      </c>
      <c r="N51" s="4" t="s">
        <v>132</v>
      </c>
    </row>
    <row r="52" spans="10:15" x14ac:dyDescent="0.25">
      <c r="J52" s="4" t="s">
        <v>136</v>
      </c>
      <c r="N52" s="4" t="s">
        <v>133</v>
      </c>
    </row>
    <row r="53" spans="10:15" x14ac:dyDescent="0.25">
      <c r="J53" s="4" t="s">
        <v>137</v>
      </c>
      <c r="N53" s="4" t="s">
        <v>134</v>
      </c>
      <c r="O53" s="4"/>
    </row>
    <row r="54" spans="10:15" x14ac:dyDescent="0.25">
      <c r="J54" s="4" t="s">
        <v>138</v>
      </c>
      <c r="N54" s="4" t="s">
        <v>135</v>
      </c>
    </row>
    <row r="55" spans="10:15" x14ac:dyDescent="0.25">
      <c r="J55" s="4" t="s">
        <v>139</v>
      </c>
      <c r="N55" s="4" t="s">
        <v>136</v>
      </c>
      <c r="O55" s="4"/>
    </row>
    <row r="56" spans="10:15" x14ac:dyDescent="0.25">
      <c r="J56" s="4" t="s">
        <v>140</v>
      </c>
      <c r="N56" s="4" t="s">
        <v>137</v>
      </c>
      <c r="O56" s="4"/>
    </row>
    <row r="57" spans="10:15" x14ac:dyDescent="0.25">
      <c r="J57" s="4" t="s">
        <v>141</v>
      </c>
      <c r="N57" s="4" t="s">
        <v>488</v>
      </c>
      <c r="O57" s="4"/>
    </row>
    <row r="58" spans="10:15" x14ac:dyDescent="0.25">
      <c r="J58" s="4" t="s">
        <v>142</v>
      </c>
      <c r="N58" s="4" t="s">
        <v>138</v>
      </c>
      <c r="O58" s="4"/>
    </row>
    <row r="59" spans="10:15" x14ac:dyDescent="0.25">
      <c r="J59" s="4" t="s">
        <v>143</v>
      </c>
      <c r="N59" s="4" t="s">
        <v>523</v>
      </c>
      <c r="O59" s="4"/>
    </row>
    <row r="60" spans="10:15" x14ac:dyDescent="0.25">
      <c r="J60" s="4" t="s">
        <v>144</v>
      </c>
      <c r="N60" s="4" t="s">
        <v>524</v>
      </c>
      <c r="O60" s="4"/>
    </row>
    <row r="61" spans="10:15" x14ac:dyDescent="0.25">
      <c r="J61" s="4" t="s">
        <v>145</v>
      </c>
      <c r="N61" s="4" t="s">
        <v>139</v>
      </c>
      <c r="O61" s="4"/>
    </row>
    <row r="62" spans="10:15" x14ac:dyDescent="0.25">
      <c r="J62" s="4" t="s">
        <v>146</v>
      </c>
      <c r="N62" s="4" t="s">
        <v>57</v>
      </c>
      <c r="O62" s="4"/>
    </row>
    <row r="63" spans="10:15" x14ac:dyDescent="0.25">
      <c r="J63" s="4" t="s">
        <v>147</v>
      </c>
      <c r="N63" s="4" t="s">
        <v>140</v>
      </c>
    </row>
    <row r="64" spans="10:15" x14ac:dyDescent="0.25">
      <c r="J64" s="4" t="s">
        <v>148</v>
      </c>
      <c r="N64" s="4" t="s">
        <v>141</v>
      </c>
      <c r="O64" s="4"/>
    </row>
    <row r="65" spans="10:15" x14ac:dyDescent="0.25">
      <c r="J65" s="4" t="s">
        <v>149</v>
      </c>
      <c r="N65" s="4" t="s">
        <v>142</v>
      </c>
      <c r="O65" s="4"/>
    </row>
    <row r="66" spans="10:15" x14ac:dyDescent="0.25">
      <c r="J66" s="4" t="s">
        <v>150</v>
      </c>
      <c r="N66" s="4" t="s">
        <v>143</v>
      </c>
      <c r="O66" s="4"/>
    </row>
    <row r="67" spans="10:15" x14ac:dyDescent="0.25">
      <c r="J67" s="4" t="s">
        <v>151</v>
      </c>
      <c r="N67" s="4" t="s">
        <v>144</v>
      </c>
      <c r="O67" s="4"/>
    </row>
    <row r="68" spans="10:15" x14ac:dyDescent="0.25">
      <c r="J68" s="4" t="s">
        <v>479</v>
      </c>
      <c r="N68" s="4" t="s">
        <v>145</v>
      </c>
    </row>
    <row r="69" spans="10:15" x14ac:dyDescent="0.25">
      <c r="J69" s="4" t="s">
        <v>152</v>
      </c>
      <c r="N69" s="4" t="s">
        <v>146</v>
      </c>
    </row>
    <row r="70" spans="10:15" x14ac:dyDescent="0.25">
      <c r="J70" s="4" t="s">
        <v>153</v>
      </c>
      <c r="N70" s="4" t="s">
        <v>147</v>
      </c>
      <c r="O70" s="4"/>
    </row>
    <row r="71" spans="10:15" x14ac:dyDescent="0.25">
      <c r="J71" s="4" t="s">
        <v>154</v>
      </c>
      <c r="N71" s="4" t="s">
        <v>59</v>
      </c>
      <c r="O71" s="4"/>
    </row>
    <row r="72" spans="10:15" x14ac:dyDescent="0.25">
      <c r="J72" s="4" t="s">
        <v>155</v>
      </c>
      <c r="N72" s="4" t="s">
        <v>148</v>
      </c>
      <c r="O72" s="4"/>
    </row>
    <row r="73" spans="10:15" x14ac:dyDescent="0.25">
      <c r="J73" s="4" t="s">
        <v>480</v>
      </c>
      <c r="N73" s="4" t="s">
        <v>149</v>
      </c>
      <c r="O73" s="4"/>
    </row>
    <row r="74" spans="10:15" x14ac:dyDescent="0.25">
      <c r="J74" s="4" t="s">
        <v>156</v>
      </c>
      <c r="N74" s="4" t="s">
        <v>150</v>
      </c>
      <c r="O74" s="4"/>
    </row>
    <row r="75" spans="10:15" x14ac:dyDescent="0.25">
      <c r="J75" s="4" t="s">
        <v>157</v>
      </c>
      <c r="N75" s="4" t="s">
        <v>151</v>
      </c>
    </row>
    <row r="76" spans="10:15" x14ac:dyDescent="0.25">
      <c r="J76" s="4" t="s">
        <v>158</v>
      </c>
      <c r="N76" s="4" t="s">
        <v>61</v>
      </c>
      <c r="O76" s="4"/>
    </row>
    <row r="77" spans="10:15" x14ac:dyDescent="0.25">
      <c r="J77" s="4" t="s">
        <v>159</v>
      </c>
      <c r="N77" s="4" t="s">
        <v>63</v>
      </c>
      <c r="O77" s="4"/>
    </row>
    <row r="78" spans="10:15" x14ac:dyDescent="0.25">
      <c r="J78" s="4" t="s">
        <v>160</v>
      </c>
      <c r="N78" s="4" t="s">
        <v>479</v>
      </c>
    </row>
    <row r="79" spans="10:15" x14ac:dyDescent="0.25">
      <c r="J79" s="4" t="s">
        <v>481</v>
      </c>
      <c r="N79" s="4" t="s">
        <v>152</v>
      </c>
      <c r="O79" s="4"/>
    </row>
    <row r="80" spans="10:15" x14ac:dyDescent="0.25">
      <c r="J80" s="4" t="s">
        <v>161</v>
      </c>
      <c r="N80" s="4" t="s">
        <v>153</v>
      </c>
      <c r="O80" s="4"/>
    </row>
    <row r="81" spans="10:15" x14ac:dyDescent="0.25">
      <c r="J81" s="4" t="s">
        <v>162</v>
      </c>
      <c r="N81" s="4" t="s">
        <v>154</v>
      </c>
      <c r="O81" s="4"/>
    </row>
    <row r="82" spans="10:15" x14ac:dyDescent="0.25">
      <c r="J82" s="4" t="s">
        <v>482</v>
      </c>
      <c r="N82" s="4" t="s">
        <v>155</v>
      </c>
      <c r="O82" s="4"/>
    </row>
    <row r="83" spans="10:15" x14ac:dyDescent="0.25">
      <c r="J83" s="4" t="s">
        <v>163</v>
      </c>
      <c r="N83" s="4" t="s">
        <v>480</v>
      </c>
      <c r="O83" s="4"/>
    </row>
    <row r="84" spans="10:15" x14ac:dyDescent="0.25">
      <c r="J84" s="4" t="s">
        <v>164</v>
      </c>
      <c r="N84" s="4" t="s">
        <v>156</v>
      </c>
      <c r="O84" s="4"/>
    </row>
    <row r="85" spans="10:15" x14ac:dyDescent="0.25">
      <c r="J85" s="4" t="s">
        <v>165</v>
      </c>
      <c r="N85" s="4" t="s">
        <v>65</v>
      </c>
      <c r="O85" s="4"/>
    </row>
    <row r="86" spans="10:15" x14ac:dyDescent="0.25">
      <c r="J86" s="4" t="s">
        <v>166</v>
      </c>
      <c r="N86" s="4" t="s">
        <v>157</v>
      </c>
      <c r="O86" s="4"/>
    </row>
    <row r="87" spans="10:15" x14ac:dyDescent="0.25">
      <c r="J87" s="4" t="s">
        <v>167</v>
      </c>
      <c r="N87" s="4" t="s">
        <v>158</v>
      </c>
      <c r="O87" s="4"/>
    </row>
    <row r="88" spans="10:15" x14ac:dyDescent="0.25">
      <c r="J88" s="4" t="s">
        <v>168</v>
      </c>
      <c r="N88" s="4" t="s">
        <v>67</v>
      </c>
      <c r="O88" s="4"/>
    </row>
    <row r="89" spans="10:15" x14ac:dyDescent="0.25">
      <c r="J89" s="4" t="s">
        <v>169</v>
      </c>
      <c r="N89" s="4" t="s">
        <v>159</v>
      </c>
      <c r="O89" s="4"/>
    </row>
    <row r="90" spans="10:15" x14ac:dyDescent="0.25">
      <c r="J90" s="4" t="s">
        <v>170</v>
      </c>
      <c r="N90" s="4" t="s">
        <v>160</v>
      </c>
    </row>
    <row r="91" spans="10:15" x14ac:dyDescent="0.25">
      <c r="J91" s="4" t="s">
        <v>171</v>
      </c>
      <c r="N91" s="4" t="s">
        <v>481</v>
      </c>
      <c r="O91" s="4"/>
    </row>
    <row r="92" spans="10:15" x14ac:dyDescent="0.25">
      <c r="J92" s="4" t="s">
        <v>172</v>
      </c>
      <c r="N92" s="4" t="s">
        <v>161</v>
      </c>
      <c r="O92" s="4"/>
    </row>
    <row r="93" spans="10:15" x14ac:dyDescent="0.25">
      <c r="J93" s="4" t="s">
        <v>173</v>
      </c>
      <c r="N93" s="4" t="s">
        <v>162</v>
      </c>
      <c r="O93" s="4"/>
    </row>
    <row r="94" spans="10:15" x14ac:dyDescent="0.25">
      <c r="J94" s="4" t="s">
        <v>336</v>
      </c>
      <c r="N94" s="4" t="s">
        <v>482</v>
      </c>
      <c r="O94" s="4"/>
    </row>
    <row r="95" spans="10:15" x14ac:dyDescent="0.25">
      <c r="J95" s="4" t="s">
        <v>483</v>
      </c>
      <c r="N95" s="4" t="s">
        <v>163</v>
      </c>
      <c r="O95" s="4"/>
    </row>
    <row r="96" spans="10:15" x14ac:dyDescent="0.25">
      <c r="J96" s="4" t="s">
        <v>174</v>
      </c>
      <c r="N96" s="4" t="s">
        <v>164</v>
      </c>
    </row>
    <row r="97" spans="10:15" x14ac:dyDescent="0.25">
      <c r="J97" s="4" t="s">
        <v>175</v>
      </c>
      <c r="N97" s="4" t="s">
        <v>165</v>
      </c>
      <c r="O97" s="4"/>
    </row>
    <row r="98" spans="10:15" x14ac:dyDescent="0.25">
      <c r="J98" s="4" t="s">
        <v>176</v>
      </c>
      <c r="N98" s="4" t="s">
        <v>166</v>
      </c>
    </row>
    <row r="99" spans="10:15" x14ac:dyDescent="0.25">
      <c r="J99" s="4" t="s">
        <v>484</v>
      </c>
      <c r="N99" s="4" t="s">
        <v>167</v>
      </c>
      <c r="O99" s="4"/>
    </row>
    <row r="100" spans="10:15" x14ac:dyDescent="0.25">
      <c r="J100" s="4" t="s">
        <v>177</v>
      </c>
      <c r="N100" s="4" t="s">
        <v>168</v>
      </c>
      <c r="O100" s="4"/>
    </row>
    <row r="101" spans="10:15" x14ac:dyDescent="0.25">
      <c r="J101" s="4" t="s">
        <v>178</v>
      </c>
      <c r="N101" s="4" t="s">
        <v>68</v>
      </c>
      <c r="O101" s="4"/>
    </row>
    <row r="102" spans="10:15" x14ac:dyDescent="0.25">
      <c r="J102" s="4" t="s">
        <v>179</v>
      </c>
      <c r="N102" s="4" t="s">
        <v>169</v>
      </c>
      <c r="O102" s="4"/>
    </row>
    <row r="103" spans="10:15" x14ac:dyDescent="0.25">
      <c r="J103" s="4" t="s">
        <v>180</v>
      </c>
      <c r="N103" s="4" t="s">
        <v>170</v>
      </c>
      <c r="O103" s="4"/>
    </row>
    <row r="104" spans="10:15" x14ac:dyDescent="0.25">
      <c r="J104" s="4" t="s">
        <v>181</v>
      </c>
      <c r="N104" s="4" t="s">
        <v>171</v>
      </c>
      <c r="O104" s="4"/>
    </row>
    <row r="105" spans="10:15" x14ac:dyDescent="0.25">
      <c r="J105" s="4" t="s">
        <v>182</v>
      </c>
      <c r="N105" s="4" t="s">
        <v>172</v>
      </c>
      <c r="O105" s="4"/>
    </row>
    <row r="106" spans="10:15" x14ac:dyDescent="0.25">
      <c r="J106" s="4" t="s">
        <v>294</v>
      </c>
      <c r="N106" s="4" t="s">
        <v>173</v>
      </c>
      <c r="O106" s="4"/>
    </row>
    <row r="107" spans="10:15" x14ac:dyDescent="0.25">
      <c r="J107" s="4" t="s">
        <v>183</v>
      </c>
      <c r="N107" s="4" t="s">
        <v>336</v>
      </c>
      <c r="O107" s="4"/>
    </row>
    <row r="108" spans="10:15" x14ac:dyDescent="0.25">
      <c r="J108" s="4" t="s">
        <v>184</v>
      </c>
      <c r="N108" s="4" t="s">
        <v>483</v>
      </c>
      <c r="O108" s="4"/>
    </row>
    <row r="109" spans="10:15" x14ac:dyDescent="0.25">
      <c r="J109" s="4" t="s">
        <v>185</v>
      </c>
      <c r="N109" s="4" t="s">
        <v>174</v>
      </c>
      <c r="O109" s="4"/>
    </row>
    <row r="110" spans="10:15" x14ac:dyDescent="0.25">
      <c r="J110" s="4" t="s">
        <v>186</v>
      </c>
      <c r="N110" s="4" t="s">
        <v>51</v>
      </c>
      <c r="O110" s="4"/>
    </row>
    <row r="111" spans="10:15" x14ac:dyDescent="0.25">
      <c r="J111" s="4" t="s">
        <v>187</v>
      </c>
      <c r="N111" s="4" t="s">
        <v>175</v>
      </c>
    </row>
    <row r="112" spans="10:15" x14ac:dyDescent="0.25">
      <c r="J112" s="4" t="s">
        <v>188</v>
      </c>
      <c r="N112" s="4" t="s">
        <v>176</v>
      </c>
      <c r="O112" s="4"/>
    </row>
    <row r="113" spans="10:15" x14ac:dyDescent="0.25">
      <c r="J113" s="4" t="s">
        <v>189</v>
      </c>
      <c r="N113" s="4" t="s">
        <v>484</v>
      </c>
      <c r="O113" s="4"/>
    </row>
    <row r="114" spans="10:15" x14ac:dyDescent="0.25">
      <c r="J114" s="4" t="s">
        <v>190</v>
      </c>
      <c r="N114" s="4" t="s">
        <v>177</v>
      </c>
      <c r="O114" s="4"/>
    </row>
    <row r="115" spans="10:15" x14ac:dyDescent="0.25">
      <c r="J115" s="4" t="s">
        <v>191</v>
      </c>
      <c r="N115" s="4" t="s">
        <v>178</v>
      </c>
      <c r="O115" s="4"/>
    </row>
    <row r="116" spans="10:15" x14ac:dyDescent="0.25">
      <c r="J116" s="4" t="s">
        <v>192</v>
      </c>
      <c r="N116" s="4" t="s">
        <v>179</v>
      </c>
      <c r="O116" s="4"/>
    </row>
    <row r="117" spans="10:15" x14ac:dyDescent="0.25">
      <c r="J117" s="4" t="s">
        <v>193</v>
      </c>
      <c r="N117" s="4" t="s">
        <v>180</v>
      </c>
    </row>
    <row r="118" spans="10:15" x14ac:dyDescent="0.25">
      <c r="J118" s="4" t="s">
        <v>194</v>
      </c>
      <c r="N118" s="4" t="s">
        <v>181</v>
      </c>
    </row>
    <row r="119" spans="10:15" x14ac:dyDescent="0.25">
      <c r="J119" s="4" t="s">
        <v>195</v>
      </c>
      <c r="N119" s="4" t="s">
        <v>182</v>
      </c>
      <c r="O119" s="4"/>
    </row>
    <row r="120" spans="10:15" x14ac:dyDescent="0.25">
      <c r="J120" s="4" t="s">
        <v>196</v>
      </c>
      <c r="N120" s="4" t="s">
        <v>294</v>
      </c>
      <c r="O120" s="4"/>
    </row>
    <row r="121" spans="10:15" x14ac:dyDescent="0.25">
      <c r="J121" s="4" t="s">
        <v>197</v>
      </c>
      <c r="N121" s="4" t="s">
        <v>183</v>
      </c>
      <c r="O121" s="4"/>
    </row>
    <row r="122" spans="10:15" x14ac:dyDescent="0.25">
      <c r="J122" s="4" t="s">
        <v>198</v>
      </c>
      <c r="N122" s="4" t="s">
        <v>184</v>
      </c>
      <c r="O122" s="4"/>
    </row>
    <row r="123" spans="10:15" x14ac:dyDescent="0.25">
      <c r="J123" s="4" t="s">
        <v>485</v>
      </c>
      <c r="N123" s="4" t="s">
        <v>185</v>
      </c>
      <c r="O123" s="4"/>
    </row>
    <row r="124" spans="10:15" x14ac:dyDescent="0.25">
      <c r="J124" s="4" t="s">
        <v>199</v>
      </c>
      <c r="N124" s="4" t="s">
        <v>52</v>
      </c>
      <c r="O124" s="4"/>
    </row>
    <row r="125" spans="10:15" x14ac:dyDescent="0.25">
      <c r="J125" s="4" t="s">
        <v>200</v>
      </c>
      <c r="N125" s="4" t="s">
        <v>186</v>
      </c>
      <c r="O125" s="4"/>
    </row>
    <row r="126" spans="10:15" x14ac:dyDescent="0.25">
      <c r="J126" s="4" t="s">
        <v>201</v>
      </c>
      <c r="N126" s="4" t="s">
        <v>187</v>
      </c>
    </row>
    <row r="127" spans="10:15" x14ac:dyDescent="0.25">
      <c r="J127" s="4" t="s">
        <v>202</v>
      </c>
      <c r="N127" s="4" t="s">
        <v>188</v>
      </c>
      <c r="O127" s="4"/>
    </row>
    <row r="128" spans="10:15" x14ac:dyDescent="0.25">
      <c r="J128" s="4" t="s">
        <v>203</v>
      </c>
      <c r="N128" s="4" t="s">
        <v>189</v>
      </c>
      <c r="O128" s="4"/>
    </row>
    <row r="129" spans="10:15" x14ac:dyDescent="0.25">
      <c r="J129" s="4" t="s">
        <v>204</v>
      </c>
      <c r="N129" s="4" t="s">
        <v>190</v>
      </c>
      <c r="O129" s="4"/>
    </row>
    <row r="130" spans="10:15" x14ac:dyDescent="0.25">
      <c r="J130" s="4" t="s">
        <v>205</v>
      </c>
      <c r="N130" s="4" t="s">
        <v>54</v>
      </c>
      <c r="O130" s="4"/>
    </row>
    <row r="131" spans="10:15" x14ac:dyDescent="0.25">
      <c r="J131" s="4" t="s">
        <v>486</v>
      </c>
      <c r="N131" s="4" t="s">
        <v>55</v>
      </c>
      <c r="O131" s="4"/>
    </row>
    <row r="132" spans="10:15" x14ac:dyDescent="0.25">
      <c r="J132" s="4" t="s">
        <v>206</v>
      </c>
      <c r="N132" s="4" t="s">
        <v>191</v>
      </c>
      <c r="O132" s="4"/>
    </row>
    <row r="133" spans="10:15" x14ac:dyDescent="0.25">
      <c r="J133" s="4" t="s">
        <v>207</v>
      </c>
      <c r="N133" s="4" t="s">
        <v>192</v>
      </c>
      <c r="O133" s="4"/>
    </row>
    <row r="134" spans="10:15" x14ac:dyDescent="0.25">
      <c r="J134" s="4" t="s">
        <v>208</v>
      </c>
      <c r="N134" s="4" t="s">
        <v>193</v>
      </c>
      <c r="O134" s="4"/>
    </row>
    <row r="135" spans="10:15" x14ac:dyDescent="0.25">
      <c r="J135" s="4" t="s">
        <v>209</v>
      </c>
      <c r="N135" s="4" t="s">
        <v>194</v>
      </c>
      <c r="O135" s="4"/>
    </row>
    <row r="136" spans="10:15" x14ac:dyDescent="0.25">
      <c r="J136" s="4" t="s">
        <v>210</v>
      </c>
      <c r="N136" s="4" t="s">
        <v>195</v>
      </c>
      <c r="O136" s="4"/>
    </row>
    <row r="137" spans="10:15" x14ac:dyDescent="0.25">
      <c r="J137" s="4" t="s">
        <v>211</v>
      </c>
      <c r="N137" s="4" t="s">
        <v>196</v>
      </c>
      <c r="O137" s="4"/>
    </row>
    <row r="138" spans="10:15" x14ac:dyDescent="0.25">
      <c r="J138" s="4" t="s">
        <v>212</v>
      </c>
      <c r="N138" s="4" t="s">
        <v>197</v>
      </c>
      <c r="O138" s="4"/>
    </row>
    <row r="139" spans="10:15" x14ac:dyDescent="0.25">
      <c r="J139" s="4" t="s">
        <v>213</v>
      </c>
      <c r="N139" s="4" t="s">
        <v>56</v>
      </c>
      <c r="O139" s="4"/>
    </row>
    <row r="140" spans="10:15" x14ac:dyDescent="0.25">
      <c r="J140" s="4" t="s">
        <v>214</v>
      </c>
      <c r="N140" s="4" t="s">
        <v>198</v>
      </c>
      <c r="O140" s="4"/>
    </row>
    <row r="141" spans="10:15" x14ac:dyDescent="0.25">
      <c r="J141" s="4" t="s">
        <v>215</v>
      </c>
      <c r="N141" s="4" t="s">
        <v>485</v>
      </c>
      <c r="O141" s="4"/>
    </row>
    <row r="142" spans="10:15" x14ac:dyDescent="0.25">
      <c r="J142" s="4" t="s">
        <v>216</v>
      </c>
      <c r="N142" s="4" t="s">
        <v>199</v>
      </c>
      <c r="O142" s="4"/>
    </row>
    <row r="143" spans="10:15" x14ac:dyDescent="0.25">
      <c r="J143" s="4" t="s">
        <v>217</v>
      </c>
      <c r="N143" s="4" t="s">
        <v>200</v>
      </c>
      <c r="O143" s="4"/>
    </row>
    <row r="144" spans="10:15" x14ac:dyDescent="0.25">
      <c r="J144" s="4" t="s">
        <v>218</v>
      </c>
      <c r="N144" s="4" t="s">
        <v>201</v>
      </c>
    </row>
    <row r="145" spans="10:15" x14ac:dyDescent="0.25">
      <c r="J145" s="4" t="s">
        <v>219</v>
      </c>
      <c r="N145" s="4" t="s">
        <v>202</v>
      </c>
      <c r="O145" s="4"/>
    </row>
    <row r="146" spans="10:15" x14ac:dyDescent="0.25">
      <c r="J146" s="4" t="s">
        <v>220</v>
      </c>
      <c r="N146" s="4" t="s">
        <v>203</v>
      </c>
      <c r="O146" s="4"/>
    </row>
    <row r="147" spans="10:15" x14ac:dyDescent="0.25">
      <c r="J147" s="4" t="s">
        <v>221</v>
      </c>
      <c r="N147" s="4" t="s">
        <v>204</v>
      </c>
      <c r="O147" s="4"/>
    </row>
    <row r="148" spans="10:15" x14ac:dyDescent="0.25">
      <c r="J148" s="4" t="s">
        <v>222</v>
      </c>
      <c r="N148" s="4" t="s">
        <v>205</v>
      </c>
      <c r="O148" s="4"/>
    </row>
    <row r="149" spans="10:15" x14ac:dyDescent="0.25">
      <c r="J149" s="4" t="s">
        <v>223</v>
      </c>
      <c r="N149" s="4" t="s">
        <v>486</v>
      </c>
      <c r="O149" s="4"/>
    </row>
    <row r="150" spans="10:15" x14ac:dyDescent="0.25">
      <c r="J150" s="4" t="s">
        <v>224</v>
      </c>
      <c r="N150" s="4" t="s">
        <v>206</v>
      </c>
      <c r="O150" s="4"/>
    </row>
    <row r="151" spans="10:15" x14ac:dyDescent="0.25">
      <c r="J151" s="4" t="s">
        <v>225</v>
      </c>
      <c r="N151" s="4" t="s">
        <v>207</v>
      </c>
      <c r="O151" s="4"/>
    </row>
    <row r="152" spans="10:15" x14ac:dyDescent="0.25">
      <c r="J152" s="4" t="s">
        <v>226</v>
      </c>
      <c r="N152" s="4" t="s">
        <v>208</v>
      </c>
      <c r="O152" s="4"/>
    </row>
    <row r="153" spans="10:15" x14ac:dyDescent="0.25">
      <c r="J153" s="4" t="s">
        <v>227</v>
      </c>
      <c r="N153" s="4" t="s">
        <v>209</v>
      </c>
      <c r="O153" s="4"/>
    </row>
    <row r="154" spans="10:15" x14ac:dyDescent="0.25">
      <c r="J154" s="4" t="s">
        <v>228</v>
      </c>
      <c r="N154" s="4" t="s">
        <v>210</v>
      </c>
      <c r="O154" s="4"/>
    </row>
    <row r="155" spans="10:15" x14ac:dyDescent="0.25">
      <c r="J155" s="4" t="s">
        <v>229</v>
      </c>
      <c r="N155" s="4" t="s">
        <v>211</v>
      </c>
      <c r="O155" s="4"/>
    </row>
    <row r="156" spans="10:15" x14ac:dyDescent="0.25">
      <c r="J156" s="4" t="s">
        <v>230</v>
      </c>
      <c r="N156" s="4" t="s">
        <v>212</v>
      </c>
      <c r="O156" s="4"/>
    </row>
    <row r="157" spans="10:15" x14ac:dyDescent="0.25">
      <c r="J157" s="4" t="s">
        <v>231</v>
      </c>
      <c r="N157" s="4" t="s">
        <v>213</v>
      </c>
      <c r="O157" s="4"/>
    </row>
    <row r="158" spans="10:15" x14ac:dyDescent="0.25">
      <c r="J158" s="4" t="s">
        <v>232</v>
      </c>
      <c r="N158" s="4" t="s">
        <v>214</v>
      </c>
      <c r="O158" s="4"/>
    </row>
    <row r="159" spans="10:15" x14ac:dyDescent="0.25">
      <c r="J159" s="4" t="s">
        <v>233</v>
      </c>
      <c r="N159" s="4" t="s">
        <v>58</v>
      </c>
      <c r="O159" s="4"/>
    </row>
    <row r="160" spans="10:15" x14ac:dyDescent="0.25">
      <c r="J160" s="4" t="s">
        <v>234</v>
      </c>
      <c r="N160" s="4" t="s">
        <v>215</v>
      </c>
      <c r="O160" s="4"/>
    </row>
    <row r="161" spans="10:15" x14ac:dyDescent="0.25">
      <c r="J161" s="4" t="s">
        <v>235</v>
      </c>
      <c r="N161" s="4" t="s">
        <v>216</v>
      </c>
      <c r="O161" s="4"/>
    </row>
    <row r="162" spans="10:15" x14ac:dyDescent="0.25">
      <c r="J162" s="4" t="s">
        <v>236</v>
      </c>
      <c r="N162" s="4" t="s">
        <v>217</v>
      </c>
      <c r="O162" s="4"/>
    </row>
    <row r="163" spans="10:15" x14ac:dyDescent="0.25">
      <c r="J163" s="4" t="s">
        <v>237</v>
      </c>
      <c r="N163" s="4" t="s">
        <v>218</v>
      </c>
      <c r="O163" s="4"/>
    </row>
    <row r="164" spans="10:15" x14ac:dyDescent="0.25">
      <c r="J164" s="4" t="s">
        <v>238</v>
      </c>
      <c r="N164" s="4" t="s">
        <v>219</v>
      </c>
      <c r="O164" s="4"/>
    </row>
    <row r="165" spans="10:15" x14ac:dyDescent="0.25">
      <c r="J165" s="4" t="s">
        <v>239</v>
      </c>
      <c r="N165" s="4" t="s">
        <v>220</v>
      </c>
    </row>
    <row r="166" spans="10:15" x14ac:dyDescent="0.25">
      <c r="J166" s="4" t="s">
        <v>240</v>
      </c>
      <c r="N166" s="4" t="s">
        <v>221</v>
      </c>
    </row>
    <row r="167" spans="10:15" x14ac:dyDescent="0.25">
      <c r="J167" s="4" t="s">
        <v>241</v>
      </c>
      <c r="N167" s="4" t="s">
        <v>222</v>
      </c>
      <c r="O167" s="4"/>
    </row>
    <row r="168" spans="10:15" x14ac:dyDescent="0.25">
      <c r="J168" s="4" t="s">
        <v>242</v>
      </c>
      <c r="N168" s="4" t="s">
        <v>223</v>
      </c>
    </row>
    <row r="169" spans="10:15" x14ac:dyDescent="0.25">
      <c r="J169" s="4" t="s">
        <v>243</v>
      </c>
      <c r="N169" s="4" t="s">
        <v>224</v>
      </c>
      <c r="O169" s="4"/>
    </row>
    <row r="170" spans="10:15" x14ac:dyDescent="0.25">
      <c r="J170" s="4" t="s">
        <v>244</v>
      </c>
      <c r="N170" s="4" t="s">
        <v>225</v>
      </c>
      <c r="O170" s="4"/>
    </row>
    <row r="171" spans="10:15" x14ac:dyDescent="0.25">
      <c r="J171" s="4" t="s">
        <v>245</v>
      </c>
      <c r="N171" s="4" t="s">
        <v>226</v>
      </c>
      <c r="O171" s="4"/>
    </row>
    <row r="172" spans="10:15" x14ac:dyDescent="0.25">
      <c r="J172" s="4" t="s">
        <v>246</v>
      </c>
      <c r="N172" s="4" t="s">
        <v>227</v>
      </c>
      <c r="O172" s="4"/>
    </row>
    <row r="173" spans="10:15" x14ac:dyDescent="0.25">
      <c r="J173" s="4" t="s">
        <v>247</v>
      </c>
      <c r="N173" s="4" t="s">
        <v>228</v>
      </c>
      <c r="O173" s="4"/>
    </row>
    <row r="174" spans="10:15" x14ac:dyDescent="0.25">
      <c r="J174" s="4" t="s">
        <v>248</v>
      </c>
      <c r="N174" s="4" t="s">
        <v>229</v>
      </c>
      <c r="O174" s="4"/>
    </row>
    <row r="175" spans="10:15" x14ac:dyDescent="0.25">
      <c r="J175" s="4" t="s">
        <v>249</v>
      </c>
      <c r="N175" s="4" t="s">
        <v>230</v>
      </c>
      <c r="O175" s="4"/>
    </row>
    <row r="176" spans="10:15" x14ac:dyDescent="0.25">
      <c r="J176" s="4" t="s">
        <v>250</v>
      </c>
      <c r="N176" s="4" t="s">
        <v>231</v>
      </c>
      <c r="O176" s="4"/>
    </row>
    <row r="177" spans="10:15" x14ac:dyDescent="0.25">
      <c r="J177" s="4" t="s">
        <v>251</v>
      </c>
      <c r="N177" s="4" t="s">
        <v>232</v>
      </c>
      <c r="O177" s="4"/>
    </row>
    <row r="178" spans="10:15" x14ac:dyDescent="0.25">
      <c r="J178" s="4" t="s">
        <v>252</v>
      </c>
      <c r="N178" s="4" t="s">
        <v>233</v>
      </c>
      <c r="O178" s="4"/>
    </row>
    <row r="179" spans="10:15" x14ac:dyDescent="0.25">
      <c r="J179" s="4" t="s">
        <v>253</v>
      </c>
      <c r="N179" s="4" t="s">
        <v>234</v>
      </c>
      <c r="O179" s="4"/>
    </row>
    <row r="180" spans="10:15" x14ac:dyDescent="0.25">
      <c r="J180" s="4" t="s">
        <v>254</v>
      </c>
      <c r="N180" s="4" t="s">
        <v>60</v>
      </c>
      <c r="O180" s="4"/>
    </row>
    <row r="181" spans="10:15" x14ac:dyDescent="0.25">
      <c r="J181" s="4" t="s">
        <v>255</v>
      </c>
      <c r="N181" s="4" t="s">
        <v>62</v>
      </c>
      <c r="O181" s="4"/>
    </row>
    <row r="182" spans="10:15" x14ac:dyDescent="0.25">
      <c r="J182" s="4" t="s">
        <v>256</v>
      </c>
      <c r="N182" s="4" t="s">
        <v>235</v>
      </c>
      <c r="O182" s="4"/>
    </row>
    <row r="183" spans="10:15" x14ac:dyDescent="0.25">
      <c r="J183" s="4" t="s">
        <v>257</v>
      </c>
      <c r="N183" s="4" t="s">
        <v>64</v>
      </c>
      <c r="O183" s="4"/>
    </row>
    <row r="184" spans="10:15" x14ac:dyDescent="0.25">
      <c r="J184" s="4" t="s">
        <v>258</v>
      </c>
      <c r="N184" s="4" t="s">
        <v>236</v>
      </c>
      <c r="O184" s="4"/>
    </row>
    <row r="185" spans="10:15" x14ac:dyDescent="0.25">
      <c r="J185" s="4" t="s">
        <v>259</v>
      </c>
      <c r="N185" s="4" t="s">
        <v>237</v>
      </c>
      <c r="O185" s="4"/>
    </row>
    <row r="186" spans="10:15" x14ac:dyDescent="0.25">
      <c r="J186" s="4" t="s">
        <v>260</v>
      </c>
      <c r="N186" s="4" t="s">
        <v>238</v>
      </c>
    </row>
    <row r="187" spans="10:15" x14ac:dyDescent="0.25">
      <c r="J187" s="4" t="s">
        <v>487</v>
      </c>
      <c r="N187" s="4" t="s">
        <v>239</v>
      </c>
      <c r="O187" s="4"/>
    </row>
    <row r="188" spans="10:15" x14ac:dyDescent="0.25">
      <c r="J188" s="4" t="s">
        <v>261</v>
      </c>
      <c r="N188" s="4" t="s">
        <v>240</v>
      </c>
      <c r="O188" s="4"/>
    </row>
    <row r="189" spans="10:15" x14ac:dyDescent="0.25">
      <c r="J189" s="4" t="s">
        <v>262</v>
      </c>
      <c r="N189" s="4" t="s">
        <v>241</v>
      </c>
      <c r="O189" s="4"/>
    </row>
    <row r="190" spans="10:15" x14ac:dyDescent="0.25">
      <c r="J190" s="4" t="s">
        <v>263</v>
      </c>
      <c r="N190" s="4" t="s">
        <v>242</v>
      </c>
      <c r="O190" s="4"/>
    </row>
    <row r="191" spans="10:15" x14ac:dyDescent="0.25">
      <c r="J191" s="4" t="s">
        <v>264</v>
      </c>
      <c r="N191" s="4" t="s">
        <v>243</v>
      </c>
      <c r="O191" s="4"/>
    </row>
    <row r="192" spans="10:15" x14ac:dyDescent="0.25">
      <c r="J192" s="4" t="s">
        <v>265</v>
      </c>
      <c r="N192" s="4" t="s">
        <v>244</v>
      </c>
    </row>
    <row r="193" spans="10:15" x14ac:dyDescent="0.25">
      <c r="J193" s="4" t="s">
        <v>266</v>
      </c>
      <c r="N193" s="4" t="s">
        <v>245</v>
      </c>
      <c r="O193" s="4"/>
    </row>
    <row r="194" spans="10:15" x14ac:dyDescent="0.25">
      <c r="J194" s="4" t="s">
        <v>267</v>
      </c>
      <c r="N194" s="4" t="s">
        <v>246</v>
      </c>
      <c r="O194" s="4"/>
    </row>
    <row r="195" spans="10:15" x14ac:dyDescent="0.25">
      <c r="J195" s="4" t="s">
        <v>268</v>
      </c>
      <c r="N195" s="4" t="s">
        <v>247</v>
      </c>
      <c r="O195" s="4"/>
    </row>
    <row r="196" spans="10:15" x14ac:dyDescent="0.25">
      <c r="J196" s="4" t="s">
        <v>269</v>
      </c>
      <c r="N196" s="4" t="s">
        <v>248</v>
      </c>
      <c r="O196" s="4"/>
    </row>
    <row r="197" spans="10:15" x14ac:dyDescent="0.25">
      <c r="J197" s="4" t="s">
        <v>270</v>
      </c>
      <c r="N197" s="4" t="s">
        <v>249</v>
      </c>
    </row>
    <row r="198" spans="10:15" x14ac:dyDescent="0.25">
      <c r="J198" s="4" t="s">
        <v>271</v>
      </c>
      <c r="N198" s="4" t="s">
        <v>250</v>
      </c>
      <c r="O198" s="4"/>
    </row>
    <row r="199" spans="10:15" x14ac:dyDescent="0.25">
      <c r="J199" s="4" t="s">
        <v>272</v>
      </c>
      <c r="N199" s="4" t="s">
        <v>251</v>
      </c>
      <c r="O199" s="4"/>
    </row>
    <row r="200" spans="10:15" x14ac:dyDescent="0.25">
      <c r="J200" s="4" t="s">
        <v>273</v>
      </c>
      <c r="N200" s="4" t="s">
        <v>252</v>
      </c>
      <c r="O200" s="4"/>
    </row>
    <row r="201" spans="10:15" x14ac:dyDescent="0.25">
      <c r="J201" s="4" t="s">
        <v>274</v>
      </c>
      <c r="N201" s="4" t="s">
        <v>66</v>
      </c>
      <c r="O201" s="4"/>
    </row>
    <row r="202" spans="10:15" x14ac:dyDescent="0.25">
      <c r="J202" s="4" t="s">
        <v>275</v>
      </c>
      <c r="N202" s="4" t="s">
        <v>491</v>
      </c>
      <c r="O202" s="4"/>
    </row>
    <row r="203" spans="10:15" x14ac:dyDescent="0.25">
      <c r="J203" s="4" t="s">
        <v>276</v>
      </c>
      <c r="N203" s="4" t="s">
        <v>253</v>
      </c>
      <c r="O203" s="4"/>
    </row>
    <row r="204" spans="10:15" x14ac:dyDescent="0.25">
      <c r="J204" s="4" t="s">
        <v>277</v>
      </c>
      <c r="N204" s="4" t="s">
        <v>254</v>
      </c>
      <c r="O204" s="4"/>
    </row>
    <row r="205" spans="10:15" x14ac:dyDescent="0.25">
      <c r="J205" s="4" t="s">
        <v>278</v>
      </c>
      <c r="N205" s="4" t="s">
        <v>255</v>
      </c>
      <c r="O205" s="4"/>
    </row>
    <row r="206" spans="10:15" x14ac:dyDescent="0.25">
      <c r="J206" s="4" t="s">
        <v>279</v>
      </c>
      <c r="N206" s="4" t="s">
        <v>256</v>
      </c>
      <c r="O206" s="4"/>
    </row>
    <row r="207" spans="10:15" x14ac:dyDescent="0.25">
      <c r="J207" s="4" t="s">
        <v>280</v>
      </c>
      <c r="N207" s="4" t="s">
        <v>257</v>
      </c>
      <c r="O207" s="4"/>
    </row>
    <row r="208" spans="10:15" x14ac:dyDescent="0.25">
      <c r="J208" s="4" t="s">
        <v>281</v>
      </c>
      <c r="N208" s="4" t="s">
        <v>302</v>
      </c>
      <c r="O208" s="4"/>
    </row>
    <row r="209" spans="10:15" x14ac:dyDescent="0.25">
      <c r="J209" s="4" t="s">
        <v>282</v>
      </c>
      <c r="N209" s="4" t="s">
        <v>258</v>
      </c>
      <c r="O209" s="4"/>
    </row>
    <row r="210" spans="10:15" x14ac:dyDescent="0.25">
      <c r="J210" s="4" t="s">
        <v>283</v>
      </c>
      <c r="N210" s="4" t="s">
        <v>259</v>
      </c>
      <c r="O210" s="4"/>
    </row>
    <row r="211" spans="10:15" x14ac:dyDescent="0.25">
      <c r="J211" s="4" t="s">
        <v>284</v>
      </c>
      <c r="N211" s="4" t="s">
        <v>260</v>
      </c>
      <c r="O211" s="4"/>
    </row>
    <row r="212" spans="10:15" x14ac:dyDescent="0.25">
      <c r="J212" s="4" t="s">
        <v>285</v>
      </c>
      <c r="N212" s="4" t="s">
        <v>487</v>
      </c>
      <c r="O212" s="4"/>
    </row>
    <row r="213" spans="10:15" x14ac:dyDescent="0.25">
      <c r="J213" s="4" t="s">
        <v>286</v>
      </c>
      <c r="N213" s="4" t="s">
        <v>261</v>
      </c>
      <c r="O213" s="4"/>
    </row>
    <row r="214" spans="10:15" x14ac:dyDescent="0.25">
      <c r="J214" s="4" t="s">
        <v>287</v>
      </c>
      <c r="N214" s="4" t="s">
        <v>69</v>
      </c>
      <c r="O214" s="4"/>
    </row>
    <row r="215" spans="10:15" x14ac:dyDescent="0.25">
      <c r="J215" s="4" t="s">
        <v>288</v>
      </c>
      <c r="N215" s="4" t="s">
        <v>262</v>
      </c>
    </row>
    <row r="216" spans="10:15" x14ac:dyDescent="0.25">
      <c r="J216" s="4" t="s">
        <v>289</v>
      </c>
      <c r="N216" s="4" t="s">
        <v>263</v>
      </c>
      <c r="O216" s="4"/>
    </row>
    <row r="217" spans="10:15" x14ac:dyDescent="0.25">
      <c r="J217" s="4" t="s">
        <v>290</v>
      </c>
      <c r="N217" s="4" t="s">
        <v>264</v>
      </c>
      <c r="O217" s="4"/>
    </row>
    <row r="218" spans="10:15" x14ac:dyDescent="0.25">
      <c r="J218" s="4" t="s">
        <v>291</v>
      </c>
      <c r="N218" s="4" t="s">
        <v>265</v>
      </c>
      <c r="O218" s="4"/>
    </row>
    <row r="219" spans="10:15" x14ac:dyDescent="0.25">
      <c r="J219" s="4" t="s">
        <v>292</v>
      </c>
      <c r="N219" s="4" t="s">
        <v>266</v>
      </c>
      <c r="O219" s="4"/>
    </row>
    <row r="220" spans="10:15" x14ac:dyDescent="0.25">
      <c r="J220" s="4" t="s">
        <v>293</v>
      </c>
      <c r="N220" s="4" t="s">
        <v>267</v>
      </c>
      <c r="O220" s="4"/>
    </row>
    <row r="221" spans="10:15" x14ac:dyDescent="0.25">
      <c r="N221" s="4" t="s">
        <v>268</v>
      </c>
      <c r="O221" s="4"/>
    </row>
    <row r="222" spans="10:15" x14ac:dyDescent="0.25">
      <c r="J222" s="4"/>
      <c r="N222" s="4" t="s">
        <v>269</v>
      </c>
      <c r="O222" s="4"/>
    </row>
    <row r="223" spans="10:15" x14ac:dyDescent="0.25">
      <c r="J223" s="4"/>
      <c r="N223" s="4" t="s">
        <v>270</v>
      </c>
      <c r="O223" s="4"/>
    </row>
    <row r="224" spans="10:15" x14ac:dyDescent="0.25">
      <c r="J224" s="4"/>
      <c r="N224" s="4" t="s">
        <v>271</v>
      </c>
      <c r="O224" s="4"/>
    </row>
    <row r="225" spans="10:15" x14ac:dyDescent="0.25">
      <c r="J225" s="4"/>
      <c r="N225" s="4" t="s">
        <v>272</v>
      </c>
      <c r="O225" s="4"/>
    </row>
    <row r="226" spans="10:15" x14ac:dyDescent="0.25">
      <c r="J226" s="4"/>
      <c r="N226" s="4" t="s">
        <v>273</v>
      </c>
      <c r="O226" s="4"/>
    </row>
    <row r="227" spans="10:15" x14ac:dyDescent="0.25">
      <c r="J227" s="4"/>
      <c r="N227" s="4" t="s">
        <v>274</v>
      </c>
      <c r="O227" s="4"/>
    </row>
    <row r="228" spans="10:15" x14ac:dyDescent="0.25">
      <c r="J228" s="4"/>
      <c r="N228" s="4" t="s">
        <v>275</v>
      </c>
      <c r="O228" s="4"/>
    </row>
    <row r="229" spans="10:15" x14ac:dyDescent="0.25">
      <c r="J229" s="4"/>
      <c r="N229" s="4" t="s">
        <v>276</v>
      </c>
      <c r="O229" s="4"/>
    </row>
    <row r="230" spans="10:15" x14ac:dyDescent="0.25">
      <c r="J230" s="4"/>
      <c r="N230" s="4" t="s">
        <v>277</v>
      </c>
      <c r="O230" s="4"/>
    </row>
    <row r="231" spans="10:15" x14ac:dyDescent="0.25">
      <c r="J231" s="4"/>
      <c r="N231" s="4" t="s">
        <v>278</v>
      </c>
      <c r="O231" s="4"/>
    </row>
    <row r="232" spans="10:15" x14ac:dyDescent="0.25">
      <c r="J232" s="4"/>
      <c r="N232" s="4" t="s">
        <v>534</v>
      </c>
    </row>
    <row r="233" spans="10:15" x14ac:dyDescent="0.25">
      <c r="J233" s="4"/>
      <c r="N233" s="4" t="s">
        <v>279</v>
      </c>
    </row>
    <row r="234" spans="10:15" x14ac:dyDescent="0.25">
      <c r="J234" s="4"/>
      <c r="N234" s="4" t="s">
        <v>280</v>
      </c>
    </row>
    <row r="235" spans="10:15" x14ac:dyDescent="0.25">
      <c r="J235" s="4"/>
      <c r="N235" s="4" t="s">
        <v>281</v>
      </c>
    </row>
    <row r="236" spans="10:15" x14ac:dyDescent="0.25">
      <c r="J236" s="4"/>
      <c r="N236" s="4" t="s">
        <v>282</v>
      </c>
    </row>
    <row r="237" spans="10:15" x14ac:dyDescent="0.25">
      <c r="J237" s="4"/>
      <c r="N237" s="4" t="s">
        <v>283</v>
      </c>
    </row>
    <row r="238" spans="10:15" x14ac:dyDescent="0.25">
      <c r="J238" s="4"/>
      <c r="N238" s="4" t="s">
        <v>284</v>
      </c>
    </row>
    <row r="239" spans="10:15" x14ac:dyDescent="0.25">
      <c r="J239" s="4"/>
      <c r="N239" s="4" t="s">
        <v>285</v>
      </c>
    </row>
    <row r="240" spans="10:15" x14ac:dyDescent="0.25">
      <c r="J240" s="4"/>
      <c r="N240" s="4" t="s">
        <v>286</v>
      </c>
    </row>
    <row r="241" spans="10:14" x14ac:dyDescent="0.25">
      <c r="J241" s="4"/>
      <c r="N241" s="4" t="s">
        <v>287</v>
      </c>
    </row>
    <row r="242" spans="10:14" x14ac:dyDescent="0.25">
      <c r="J242" s="4"/>
      <c r="N242" s="4" t="s">
        <v>288</v>
      </c>
    </row>
    <row r="243" spans="10:14" x14ac:dyDescent="0.25">
      <c r="J243" s="4"/>
      <c r="N243" s="4" t="s">
        <v>289</v>
      </c>
    </row>
    <row r="244" spans="10:14" x14ac:dyDescent="0.25">
      <c r="J244" s="4"/>
      <c r="N244" s="4" t="s">
        <v>290</v>
      </c>
    </row>
    <row r="245" spans="10:14" x14ac:dyDescent="0.25">
      <c r="J245" s="4"/>
      <c r="N245" s="4" t="s">
        <v>291</v>
      </c>
    </row>
    <row r="246" spans="10:14" x14ac:dyDescent="0.25">
      <c r="J246" s="4"/>
      <c r="N246" s="4" t="s">
        <v>292</v>
      </c>
    </row>
    <row r="247" spans="10:14" x14ac:dyDescent="0.25">
      <c r="J247" s="4"/>
      <c r="N247" s="4" t="s">
        <v>293</v>
      </c>
    </row>
    <row r="248" spans="10:14" x14ac:dyDescent="0.25">
      <c r="J248" s="4"/>
    </row>
  </sheetData>
  <sheetProtection algorithmName="SHA-512" hashValue="aUhlrHgwNXsFzn7lzKwO+rw+0zXrCs3fAQGop1yf1p2kuyTng0Q/demy0zMgyDDyCseeAx93dL6iOA2rlUkxhA==" saltValue="Ku5bf/SA9NB2LTYKHx913w==" spinCount="100000" sheet="1" selectLockedCells="1"/>
  <autoFilter ref="A2:R247"/>
  <sortState ref="N4:N247">
    <sortCondition ref="N4:N247"/>
  </sortState>
  <hyperlinks>
    <hyperlink ref="O22" r:id="rId1" tooltip="Dún Laoghaire–Rathdown" display="https://en.wikipedia.org/wiki/D%C3%BAn_Laoghaire%E2%80%93Rathdown"/>
    <hyperlink ref="O15" r:id="rId2" tooltip="South Dublin" display="https://en.wikipedia.org/wiki/South_Dublin"/>
  </hyperlinks>
  <pageMargins left="0.7" right="0.7" top="0.75" bottom="0.75" header="0.3" footer="0.3"/>
  <pageSetup paperSize="9" orientation="portrait" r:id="rId3"/>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J27"/>
  <sheetViews>
    <sheetView showGridLines="0" tabSelected="1" zoomScale="90" zoomScaleNormal="90" workbookViewId="0">
      <selection activeCell="C5" sqref="C5"/>
    </sheetView>
  </sheetViews>
  <sheetFormatPr defaultColWidth="0" defaultRowHeight="15" zeroHeight="1" x14ac:dyDescent="0.25"/>
  <cols>
    <col min="1" max="1" width="7.28515625" style="39" customWidth="1"/>
    <col min="2" max="2" width="46.140625" style="40" bestFit="1" customWidth="1"/>
    <col min="3" max="3" width="29.5703125" style="40" customWidth="1"/>
    <col min="4" max="4" width="32.85546875" style="40" bestFit="1" customWidth="1"/>
    <col min="5" max="5" width="30.42578125" style="40" bestFit="1" customWidth="1"/>
    <col min="6" max="6" width="26.140625" style="40" bestFit="1" customWidth="1"/>
    <col min="7" max="7" width="9.140625" style="40" customWidth="1"/>
    <col min="8" max="8" width="12.140625" style="41" hidden="1" customWidth="1"/>
    <col min="9" max="9" width="16.42578125" style="42" bestFit="1" customWidth="1"/>
    <col min="10" max="10" width="35.7109375" style="40" hidden="1" customWidth="1"/>
    <col min="11" max="16384" width="9.140625" style="40" hidden="1"/>
  </cols>
  <sheetData>
    <row r="1" spans="1:10" ht="15.75" thickBot="1" x14ac:dyDescent="0.3"/>
    <row r="2" spans="1:10" ht="23.25" thickBot="1" x14ac:dyDescent="0.3">
      <c r="A2" s="43"/>
      <c r="B2" s="314" t="s">
        <v>511</v>
      </c>
      <c r="C2" s="315"/>
      <c r="D2" s="315"/>
      <c r="E2" s="315"/>
      <c r="F2" s="316"/>
    </row>
    <row r="3" spans="1:10" ht="47.25" customHeight="1" x14ac:dyDescent="0.25">
      <c r="B3" s="325" t="s">
        <v>537</v>
      </c>
      <c r="C3" s="325"/>
      <c r="D3" s="325"/>
      <c r="E3" s="325"/>
      <c r="F3" s="325"/>
      <c r="I3" s="44" t="s">
        <v>337</v>
      </c>
      <c r="J3" s="45"/>
    </row>
    <row r="4" spans="1:10" ht="15.75" thickBot="1" x14ac:dyDescent="0.3">
      <c r="H4" s="46"/>
    </row>
    <row r="5" spans="1:10" ht="20.25" thickBot="1" x14ac:dyDescent="0.3">
      <c r="A5" s="47">
        <v>1</v>
      </c>
      <c r="B5" s="48" t="s">
        <v>2</v>
      </c>
      <c r="C5" s="49"/>
      <c r="H5" s="50"/>
      <c r="I5" s="42">
        <f>IF(ISNUMBER(C5)&lt;&gt;FALSE,0,1)</f>
        <v>1</v>
      </c>
      <c r="J5" s="51"/>
    </row>
    <row r="6" spans="1:10" ht="15.75" thickBot="1" x14ac:dyDescent="0.3">
      <c r="A6" s="52"/>
      <c r="B6" s="53"/>
      <c r="J6" s="51"/>
    </row>
    <row r="7" spans="1:10" ht="20.25" thickBot="1" x14ac:dyDescent="0.3">
      <c r="A7" s="47">
        <v>2</v>
      </c>
      <c r="B7" s="54" t="s">
        <v>0</v>
      </c>
      <c r="C7" s="312"/>
      <c r="D7" s="313"/>
      <c r="H7" s="50"/>
      <c r="I7" s="42">
        <f>IF(ISTEXT(C7)&lt;&gt;FALSE,0,1)</f>
        <v>1</v>
      </c>
      <c r="J7" s="51"/>
    </row>
    <row r="8" spans="1:10" ht="15.75" thickBot="1" x14ac:dyDescent="0.3">
      <c r="A8" s="52"/>
      <c r="B8" s="53"/>
      <c r="J8" s="51"/>
    </row>
    <row r="9" spans="1:10" ht="19.5" x14ac:dyDescent="0.25">
      <c r="A9" s="47">
        <v>3</v>
      </c>
      <c r="B9" s="53" t="s">
        <v>1</v>
      </c>
      <c r="C9" s="319"/>
      <c r="D9" s="320"/>
      <c r="E9" s="55" t="s">
        <v>366</v>
      </c>
      <c r="F9" s="56" t="str">
        <f>IF(I9&gt;0,"*","")</f>
        <v>*</v>
      </c>
      <c r="H9" s="50"/>
      <c r="I9" s="42">
        <f>IF(ISTEXT(C9)&lt;&gt;FALSE,0,1)</f>
        <v>1</v>
      </c>
      <c r="J9" s="51"/>
    </row>
    <row r="10" spans="1:10" ht="19.5" x14ac:dyDescent="0.25">
      <c r="A10" s="52"/>
      <c r="B10" s="53"/>
      <c r="C10" s="321"/>
      <c r="D10" s="322"/>
      <c r="E10" s="55" t="s">
        <v>454</v>
      </c>
      <c r="H10" s="50"/>
      <c r="J10" s="51"/>
    </row>
    <row r="11" spans="1:10" ht="19.5" x14ac:dyDescent="0.25">
      <c r="A11" s="52"/>
      <c r="B11" s="53"/>
      <c r="C11" s="321"/>
      <c r="D11" s="322"/>
      <c r="E11" s="55" t="s">
        <v>455</v>
      </c>
      <c r="H11" s="50"/>
      <c r="J11" s="51"/>
    </row>
    <row r="12" spans="1:10" ht="19.5" x14ac:dyDescent="0.25">
      <c r="A12" s="52"/>
      <c r="B12" s="53"/>
      <c r="C12" s="321"/>
      <c r="D12" s="322"/>
      <c r="E12" s="55" t="s">
        <v>456</v>
      </c>
      <c r="H12" s="50"/>
      <c r="J12" s="51"/>
    </row>
    <row r="13" spans="1:10" ht="19.5" x14ac:dyDescent="0.25">
      <c r="A13" s="52"/>
      <c r="B13" s="53"/>
      <c r="C13" s="323"/>
      <c r="D13" s="324"/>
      <c r="E13" s="57" t="s">
        <v>367</v>
      </c>
      <c r="F13" s="56" t="str">
        <f>IF(I13&gt;0,"*","")</f>
        <v>*</v>
      </c>
      <c r="H13" s="50"/>
      <c r="I13" s="42">
        <f>IF(ISERROR(EXACT(C13,VLOOKUP(C13,County,1,FALSE))),1,IF(EXACT(C13,VLOOKUP(C13,County,1,FALSE)),0,1))</f>
        <v>1</v>
      </c>
      <c r="J13" s="51"/>
    </row>
    <row r="14" spans="1:10" ht="20.25" thickBot="1" x14ac:dyDescent="0.3">
      <c r="A14" s="52"/>
      <c r="B14" s="53"/>
      <c r="C14" s="317"/>
      <c r="D14" s="318"/>
      <c r="E14" s="57" t="s">
        <v>368</v>
      </c>
      <c r="H14" s="50"/>
      <c r="I14" s="58"/>
      <c r="J14" s="51"/>
    </row>
    <row r="15" spans="1:10" ht="15.75" thickBot="1" x14ac:dyDescent="0.3">
      <c r="A15" s="52"/>
      <c r="B15" s="53"/>
      <c r="J15" s="51"/>
    </row>
    <row r="16" spans="1:10" ht="30" x14ac:dyDescent="0.25">
      <c r="A16" s="47">
        <v>4</v>
      </c>
      <c r="B16" s="48" t="s">
        <v>356</v>
      </c>
      <c r="C16" s="59" t="s">
        <v>3</v>
      </c>
      <c r="D16" s="60" t="s">
        <v>4</v>
      </c>
      <c r="E16" s="60" t="s">
        <v>323</v>
      </c>
      <c r="F16" s="61" t="s">
        <v>322</v>
      </c>
      <c r="J16" s="51"/>
    </row>
    <row r="17" spans="1:10" ht="20.25" thickBot="1" x14ac:dyDescent="0.3">
      <c r="A17" s="52"/>
      <c r="B17" s="53"/>
      <c r="C17" s="62"/>
      <c r="D17" s="63"/>
      <c r="E17" s="64"/>
      <c r="F17" s="295"/>
      <c r="H17" s="65"/>
      <c r="I17" s="42">
        <f>IF(AND(ISTEXT(C17),ISTEXT(D17),ISTEXT(E17),ISNUMBER(F17)),0,1)</f>
        <v>1</v>
      </c>
      <c r="J17" s="51"/>
    </row>
    <row r="18" spans="1:10" ht="15.75" thickBot="1" x14ac:dyDescent="0.3">
      <c r="A18" s="52"/>
      <c r="B18" s="53"/>
      <c r="D18" s="66"/>
      <c r="F18" s="67" t="str">
        <f>IF(ISNUMBER(F17),"","Numeric value required.")</f>
        <v>Numeric value required.</v>
      </c>
      <c r="J18" s="51"/>
    </row>
    <row r="19" spans="1:10" ht="30" x14ac:dyDescent="0.25">
      <c r="A19" s="47">
        <v>5</v>
      </c>
      <c r="B19" s="53" t="s">
        <v>7</v>
      </c>
      <c r="C19" s="68" t="s">
        <v>500</v>
      </c>
      <c r="D19" s="69" t="s">
        <v>358</v>
      </c>
      <c r="E19" s="61" t="s">
        <v>357</v>
      </c>
      <c r="F19" s="70"/>
      <c r="J19" s="51"/>
    </row>
    <row r="20" spans="1:10" ht="20.25" thickBot="1" x14ac:dyDescent="0.3">
      <c r="A20" s="52"/>
      <c r="B20" s="53"/>
      <c r="C20" s="71"/>
      <c r="D20" s="72"/>
      <c r="E20" s="73"/>
      <c r="F20" s="70"/>
      <c r="H20" s="50"/>
      <c r="I20" s="74">
        <f>IF(COUNTBLANK(C20:E20)&gt;0,1,0)+IF(ISERROR(EXACT(E20,VLOOKUP(E20,Turnover,1,FALSE))),1,IF(EXACT(E20,VLOOKUP(E20,Turnover,1,FALSE)),0,1))+IF(ISNUMBER(C20),0,1)
+IF(NOT(ISERR(YEAR(D20)))=TRUE,0,1)+IF(ISNUMBER(C20),IF(LEN(C20)&gt;12,1,0),1)</f>
        <v>4</v>
      </c>
      <c r="J20" s="51"/>
    </row>
    <row r="21" spans="1:10" ht="31.5" customHeight="1" thickBot="1" x14ac:dyDescent="0.3">
      <c r="A21" s="47"/>
      <c r="B21" s="53"/>
      <c r="C21" s="75" t="str">
        <f>IF(ISNUMBER(C20),IF(LEN(C20)&gt;12,"Input should be 12 digits or less",""),"Numeric value required.")</f>
        <v>Numeric value required.</v>
      </c>
      <c r="D21" s="76"/>
      <c r="F21" s="70"/>
      <c r="I21" s="58"/>
      <c r="J21" s="51"/>
    </row>
    <row r="22" spans="1:10" ht="45" x14ac:dyDescent="0.25">
      <c r="A22" s="47">
        <v>6</v>
      </c>
      <c r="B22" s="53" t="s">
        <v>364</v>
      </c>
      <c r="C22" s="68" t="s">
        <v>501</v>
      </c>
      <c r="D22" s="77" t="s">
        <v>502</v>
      </c>
      <c r="E22" s="77" t="s">
        <v>503</v>
      </c>
      <c r="F22" s="78" t="s">
        <v>504</v>
      </c>
      <c r="J22" s="51"/>
    </row>
    <row r="23" spans="1:10" ht="20.25" thickBot="1" x14ac:dyDescent="0.3">
      <c r="A23" s="52"/>
      <c r="B23" s="53"/>
      <c r="C23" s="71"/>
      <c r="D23" s="79"/>
      <c r="E23" s="79"/>
      <c r="F23" s="80"/>
      <c r="H23" s="50"/>
      <c r="I23" s="74">
        <f>IF(ISNUMBER(C23),0,1)
+IF(ISBLANK(D23),0,IF(ISNUMBER(D23),0,1))
+IF(ISBLANK(E23),0,IF(ISNUMBER(E23),0,1))
+IF(ISBLANK(F23),0,IF(ISNUMBER(E23),0,1))
+IF(ISNUMBER(C23),IF(LEN(C23)&gt;12,1,0),1)
+IF(ISNUMBER(D23),IF(LEN(D23)&gt;12,1,0),IF(ISBLANK(D23),0,1))
+IF(ISNUMBER(E23),IF(LEN(E23)&gt;12,1,0),IF(ISBLANK(E23),0,1))
+IF(ISNUMBER(F23),IF(LEN(F23)&gt;12,1,0),IF(ISBLANK(F23),0,1))</f>
        <v>2</v>
      </c>
      <c r="J23" s="51"/>
    </row>
    <row r="24" spans="1:10" ht="31.5" customHeight="1" x14ac:dyDescent="0.25">
      <c r="C24" s="81" t="str">
        <f>IF(ISNUMBER(C23),IF(LEN(C23)&gt;12,"Input should be 12 digits or less",""),"Numeric value required.")</f>
        <v>Numeric value required.</v>
      </c>
      <c r="D24" s="82" t="str">
        <f>IF(ISNUMBER(D23),IF(LEN(D23)&gt;12,"Input should be 12 digits or less",""),IF(ISBLANK(D23),"","Numeric value required."))</f>
        <v/>
      </c>
      <c r="E24" s="82" t="str">
        <f>IF(ISNUMBER(E23),IF(LEN(E23)&gt;12,"Input should be 12 digits or less",""),IF(ISBLANK(E23),"","Numeric value required."))</f>
        <v/>
      </c>
      <c r="F24" s="82" t="str">
        <f>IF(ISNUMBER(F23),IF(LEN(F23)&gt;12,"Input should be 12 digits or less",""),IF(ISBLANK(F23),"","Numeric value required."))</f>
        <v/>
      </c>
      <c r="I24" s="74"/>
      <c r="J24" s="51"/>
    </row>
    <row r="25" spans="1:10" x14ac:dyDescent="0.25">
      <c r="C25" s="83"/>
      <c r="D25" s="83"/>
      <c r="E25" s="83"/>
      <c r="F25" s="83"/>
      <c r="J25" s="51"/>
    </row>
    <row r="26" spans="1:10" ht="11.25" hidden="1" customHeight="1" x14ac:dyDescent="0.25"/>
    <row r="27" spans="1:10" x14ac:dyDescent="0.25"/>
  </sheetData>
  <sheetProtection algorithmName="SHA-512" hashValue="zCOgA3PE1w/6dUS3iN7/rWF6IqZHhuQgnIJbPNx+B9ZwxFOWa4GC207XQU2BODJVoKp2mQIDUst27zjRQlIVSQ==" saltValue="D7nvebmi2Zbs92KD4O9kRg==" spinCount="100000" sheet="1" selectLockedCells="1"/>
  <mergeCells count="9">
    <mergeCell ref="C7:D7"/>
    <mergeCell ref="B2:F2"/>
    <mergeCell ref="C14:D14"/>
    <mergeCell ref="C9:D9"/>
    <mergeCell ref="C10:D10"/>
    <mergeCell ref="C11:D11"/>
    <mergeCell ref="C12:D12"/>
    <mergeCell ref="C13:D13"/>
    <mergeCell ref="B3:F3"/>
  </mergeCells>
  <conditionalFormatting sqref="A5">
    <cfRule type="expression" dxfId="92" priority="8">
      <formula>COUNTIF($I$5, 1)</formula>
    </cfRule>
  </conditionalFormatting>
  <conditionalFormatting sqref="A7">
    <cfRule type="expression" dxfId="91" priority="7">
      <formula>COUNTIF($I$7, 1)</formula>
    </cfRule>
  </conditionalFormatting>
  <conditionalFormatting sqref="A9">
    <cfRule type="expression" dxfId="90" priority="6">
      <formula>COUNTIF($I$9:$I$14, 1)</formula>
    </cfRule>
  </conditionalFormatting>
  <conditionalFormatting sqref="A16">
    <cfRule type="expression" dxfId="89" priority="5">
      <formula>COUNTIF($I$17, 1)</formula>
    </cfRule>
  </conditionalFormatting>
  <conditionalFormatting sqref="A19">
    <cfRule type="expression" dxfId="88" priority="4">
      <formula>IF($I$20&gt;0, 1,0)</formula>
    </cfRule>
  </conditionalFormatting>
  <conditionalFormatting sqref="A22">
    <cfRule type="expression" dxfId="87" priority="3">
      <formula>IF($I$23&gt;0, 1,0)</formula>
    </cfRule>
  </conditionalFormatting>
  <dataValidations xWindow="535" yWindow="322" count="19">
    <dataValidation type="whole" operator="lessThanOrEqual" allowBlank="1" showInputMessage="1" showErrorMessage="1" error="Invalid number, please try again." promptTitle="Central Bank Authorisation No." prompt="Enter C-Code omitting the &quot;C&quot; i.e. enter digits only." sqref="C5">
      <formula1>9999999</formula1>
    </dataValidation>
    <dataValidation type="textLength" operator="lessThanOrEqual" allowBlank="1" showInputMessage="1" showErrorMessage="1" error="Firm Name is too long" sqref="C7:D7">
      <formula1>100</formula1>
    </dataValidation>
    <dataValidation type="textLength" operator="lessThanOrEqual" allowBlank="1" showInputMessage="1" showErrorMessage="1" error="Firm address is too long" sqref="C12:D12">
      <formula1>100</formula1>
    </dataValidation>
    <dataValidation type="textLength" operator="lessThanOrEqual" allowBlank="1" showInputMessage="1" showErrorMessage="1" errorTitle="Eir Code" error="Invalide Eir Code" promptTitle="Eir Code" prompt="Please enter Eir Code if available" sqref="C14:D14">
      <formula1>8</formula1>
    </dataValidation>
    <dataValidation type="textLength" operator="lessThanOrEqual" allowBlank="1" showInputMessage="1" showErrorMessage="1" errorTitle="Direct Telphone No." error="Please enter a valid telephone number." promptTitle="Direct Telephone No." prompt="Please enter your full telephone number including area code_x000a_" sqref="F17">
      <formula1>30</formula1>
    </dataValidation>
    <dataValidation type="date" operator="lessThan" allowBlank="1" showInputMessage="1" showErrorMessage="1" errorTitle="Financial Statements" error="Please enter date using format: DD/MM/YYYY" promptTitle="Financial Statements - Year End" prompt="Please enter date using format: DD/MM/YYYY._x000a__x000a_The date entered should be in the past." sqref="D20">
      <formula1>TODAY()</formula1>
    </dataValidation>
    <dataValidation type="textLength" operator="lessThanOrEqual" allowBlank="1" showInputMessage="1" showErrorMessage="1" errorTitle="Firm Address 1" error="Firm address is too long" promptTitle="Address Line 1" prompt="Please enter the first line of your address" sqref="C9:D9">
      <formula1>100</formula1>
    </dataValidation>
    <dataValidation type="textLength" operator="lessThanOrEqual" allowBlank="1" showInputMessage="1" showErrorMessage="1" errorTitle="Firm Address 2" error="Firm address is too long" sqref="C10:D10">
      <formula1>100</formula1>
    </dataValidation>
    <dataValidation type="textLength" operator="lessThanOrEqual" allowBlank="1" showInputMessage="1" showErrorMessage="1" errorTitle="Firm Address 3" error="Firm address is too long" sqref="C11:D11">
      <formula1>100</formula1>
    </dataValidation>
    <dataValidation type="textLength" operator="lessThanOrEqual" allowBlank="1" showInputMessage="1" showErrorMessage="1" errorTitle="Name" error="The name is too long" sqref="C17">
      <formula1>100</formula1>
    </dataValidation>
    <dataValidation type="textLength" operator="lessThanOrEqual" allowBlank="1" showInputMessage="1" showErrorMessage="1" errorTitle="Position" error="The position keyed is too long" sqref="D17">
      <formula1>100</formula1>
    </dataValidation>
    <dataValidation type="whole" operator="greaterThanOrEqual" allowBlank="1" showInputMessage="1" showErrorMessage="1" errorTitle="Turnover" error="The number entered is too long," promptTitle="----------- Turnover -----------" prompt="All financial figures should be reported in Euro thousands.   For example: €325,652 should be divided by 1,000 and stated as 326.  The '€' and 'k' symbols should not be input when entering this data." sqref="C20">
      <formula1>0</formula1>
    </dataValidation>
    <dataValidation type="custom" allowBlank="1" showInputMessage="1" showErrorMessage="1" errorTitle="Direct Email Address" error="Email address is invalid" sqref="E17">
      <formula1>AND(ISNUMBER(MATCH("*@*.*",E17,0)), LEN(E17) &lt;= 200)</formula1>
    </dataValidation>
    <dataValidation type="list" operator="lessThanOrEqual" allowBlank="1" showInputMessage="1" showErrorMessage="1" errorTitle="Firm Details" error="Please select from drop down selection." sqref="C13:D13">
      <formula1>County</formula1>
    </dataValidation>
    <dataValidation type="textLength" operator="lessThanOrEqual" allowBlank="1" showInputMessage="1" showErrorMessage="1" errorTitle="Position" error="The position keyed is too long" promptTitle="Assets Under Management" prompt="All financial figures should be reported in Euro thousands.   For example: €325,652 should be divided by 1,000 and stated as 326.  The '€' and 'k' symbols should not be input when entering this data." sqref="D23">
      <formula1>100</formula1>
    </dataValidation>
    <dataValidation type="textLength" operator="lessThanOrEqual" allowBlank="1" showInputMessage="1" showErrorMessage="1" errorTitle="Position" error="The position keyed is too long" promptTitle="--------- Total Assets ---------" prompt="All financial figures should be reported in Euro thousands.   For example: €325,652 should be divided by 1,000 and stated as 326.  The '€' and 'k' symbols should not be input when entering this data." sqref="C23">
      <formula1>100</formula1>
    </dataValidation>
    <dataValidation type="textLength" operator="lessThanOrEqual" allowBlank="1" showInputMessage="1" showErrorMessage="1" errorTitle="Position" error="The position keyed is too long" promptTitle="Assets Under Administration" prompt="All financial figures should be reported in Euro thousands.   For example: €325,652 should be divided by 1,000 and stated as 326.  The '€' and 'k' symbols should not be input when entering this data." sqref="E23">
      <formula1>100</formula1>
    </dataValidation>
    <dataValidation type="textLength" operator="lessThanOrEqual" allowBlank="1" showInputMessage="1" showErrorMessage="1" errorTitle="Position" error="The position keyed is too long" promptTitle="Money Throughput (PIs)" prompt="This is only applicable to Payment Institutions (PIs)_x000a__x000a_All financial figures should be reported in Euro thousands.   For example: €325,652 should be divided by 1,000 and stated as 326.  The '€' and 'k' symbols should not be input when entering this data." sqref="F23">
      <formula1>100</formula1>
    </dataValidation>
    <dataValidation type="list" allowBlank="1" showInputMessage="1" showErrorMessage="1" errorTitle="Type of Accounts" error="Please select from drop down selection" sqref="E20">
      <formula1>Turnover</formula1>
    </dataValidation>
  </dataValidations>
  <pageMargins left="0.25" right="0.25" top="0.75" bottom="0.75" header="0.3" footer="0.3"/>
  <pageSetup paperSize="9" fitToHeight="0"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XFD76"/>
  <sheetViews>
    <sheetView showGridLines="0" zoomScale="90" zoomScaleNormal="90" workbookViewId="0">
      <selection activeCell="C7" sqref="C7"/>
    </sheetView>
  </sheetViews>
  <sheetFormatPr defaultColWidth="0" defaultRowHeight="15" x14ac:dyDescent="0.25"/>
  <cols>
    <col min="1" max="1" width="6.140625" style="84" customWidth="1"/>
    <col min="2" max="2" width="84.28515625" style="85" bestFit="1" customWidth="1"/>
    <col min="3" max="3" width="36.140625" style="86" bestFit="1" customWidth="1"/>
    <col min="4" max="4" width="35.7109375" style="86" customWidth="1"/>
    <col min="5" max="5" width="23" style="86" bestFit="1" customWidth="1"/>
    <col min="6" max="6" width="41.7109375" style="86" customWidth="1"/>
    <col min="7" max="7" width="20.42578125" style="86" customWidth="1"/>
    <col min="8" max="8" width="16.42578125" style="87" bestFit="1" customWidth="1"/>
    <col min="9" max="9" width="63.7109375" style="88" hidden="1" customWidth="1"/>
    <col min="10" max="12" width="15.7109375" style="86" hidden="1" customWidth="1"/>
    <col min="13" max="16383" width="9.140625" style="86" hidden="1"/>
    <col min="16384" max="16384" width="76.5703125" style="86" hidden="1" customWidth="1"/>
  </cols>
  <sheetData>
    <row r="1" spans="1:9 16384:16384" ht="15.75" thickBot="1" x14ac:dyDescent="0.3"/>
    <row r="2" spans="1:9 16384:16384" ht="23.25" thickBot="1" x14ac:dyDescent="0.3">
      <c r="B2" s="332" t="s">
        <v>512</v>
      </c>
      <c r="C2" s="333"/>
      <c r="D2" s="333"/>
      <c r="E2" s="333"/>
      <c r="F2" s="334"/>
    </row>
    <row r="3" spans="1:9 16384:16384" ht="30.75" customHeight="1" x14ac:dyDescent="0.25">
      <c r="B3" s="325" t="s">
        <v>537</v>
      </c>
      <c r="C3" s="325"/>
      <c r="D3" s="325"/>
      <c r="E3" s="325"/>
      <c r="F3" s="325"/>
    </row>
    <row r="4" spans="1:9 16384:16384" ht="15.75" thickBot="1" x14ac:dyDescent="0.3"/>
    <row r="5" spans="1:9 16384:16384" ht="24" customHeight="1" thickBot="1" x14ac:dyDescent="0.3">
      <c r="B5" s="327" t="s">
        <v>314</v>
      </c>
      <c r="C5" s="328"/>
      <c r="D5" s="328"/>
      <c r="E5" s="328"/>
      <c r="F5" s="329"/>
      <c r="G5" s="89"/>
      <c r="H5" s="90" t="s">
        <v>337</v>
      </c>
      <c r="I5" s="45"/>
    </row>
    <row r="6" spans="1:9 16384:16384" ht="15.75" thickBot="1" x14ac:dyDescent="0.3">
      <c r="A6" s="91"/>
      <c r="B6" s="92"/>
      <c r="C6" s="91"/>
      <c r="D6" s="91"/>
      <c r="E6" s="91"/>
    </row>
    <row r="7" spans="1:9 16384:16384" ht="29.25" thickBot="1" x14ac:dyDescent="0.3">
      <c r="A7" s="93">
        <v>7</v>
      </c>
      <c r="B7" s="150" t="s">
        <v>359</v>
      </c>
      <c r="C7" s="95"/>
      <c r="G7" s="96"/>
      <c r="H7" s="87">
        <f>IF(ISERROR(EXACT(C7,VLOOKUP(C7,Yes_No,1,FALSE))),1,IF(EXACT(C7,VLOOKUP(C7,Yes_No,1,FALSE)),0,1))</f>
        <v>1</v>
      </c>
      <c r="I7" s="51"/>
      <c r="XFD7" s="84"/>
    </row>
    <row r="9" spans="1:9 16384:16384" ht="15.75" thickBot="1" x14ac:dyDescent="0.3"/>
    <row r="10" spans="1:9 16384:16384" ht="33" customHeight="1" x14ac:dyDescent="0.25">
      <c r="A10" s="93">
        <v>8</v>
      </c>
      <c r="B10" s="150" t="s">
        <v>369</v>
      </c>
      <c r="C10" s="97" t="s">
        <v>325</v>
      </c>
      <c r="D10" s="98"/>
      <c r="G10" s="96"/>
      <c r="H10" s="87">
        <f>IF(ISBLANK(D10),1,0)+IF(ISERROR(EXACT(D10,VLOOKUP(D10,Months,1,FALSE))),1,IF(ISERROR(EXACT(D10,VLOOKUP(D10,Months,1,FALSE))),1,0))</f>
        <v>1</v>
      </c>
      <c r="I10" s="51"/>
    </row>
    <row r="11" spans="1:9 16384:16384" ht="33" customHeight="1" thickBot="1" x14ac:dyDescent="0.3">
      <c r="C11" s="99" t="s">
        <v>324</v>
      </c>
      <c r="D11" s="73"/>
      <c r="G11" s="96"/>
      <c r="H11" s="87">
        <f>IF(ISBLANK(D11),1,0)+IF(ISERROR(EXACT(D11,VLOOKUP(D11,Months,1,FALSE))),1,IF(ISERROR(EXACT(D11,VLOOKUP(D11,Months,1,FALSE))),1,0))</f>
        <v>1</v>
      </c>
      <c r="I11" s="51"/>
    </row>
    <row r="12" spans="1:9 16384:16384" ht="19.5" x14ac:dyDescent="0.25">
      <c r="G12" s="100"/>
    </row>
    <row r="13" spans="1:9 16384:16384" ht="20.25" thickBot="1" x14ac:dyDescent="0.3">
      <c r="G13" s="100"/>
    </row>
    <row r="14" spans="1:9 16384:16384" ht="24" customHeight="1" thickBot="1" x14ac:dyDescent="0.3">
      <c r="B14" s="327" t="s">
        <v>28</v>
      </c>
      <c r="C14" s="328"/>
      <c r="D14" s="328"/>
      <c r="E14" s="328"/>
      <c r="F14" s="329"/>
      <c r="G14" s="101"/>
    </row>
    <row r="15" spans="1:9 16384:16384" ht="20.25" thickBot="1" x14ac:dyDescent="0.3">
      <c r="A15" s="102"/>
      <c r="B15" s="103"/>
      <c r="C15" s="102"/>
      <c r="D15" s="102"/>
      <c r="E15" s="102"/>
      <c r="G15" s="100"/>
    </row>
    <row r="16" spans="1:9 16384:16384" ht="29.25" thickBot="1" x14ac:dyDescent="0.3">
      <c r="A16" s="93">
        <v>9</v>
      </c>
      <c r="B16" s="150" t="s">
        <v>457</v>
      </c>
      <c r="C16" s="95"/>
      <c r="D16" s="66"/>
      <c r="G16" s="96"/>
      <c r="H16" s="87">
        <f>IF(ISERROR(EXACT(C16,VLOOKUP(C16,Y_N,1,FALSE))),1,IF(EXACT(C16,VLOOKUP(C16,Y_N,1,FALSE)),0,1))</f>
        <v>1</v>
      </c>
      <c r="I16" s="51"/>
    </row>
    <row r="17" spans="1:10" ht="20.25" thickBot="1" x14ac:dyDescent="0.3">
      <c r="C17" s="104"/>
      <c r="G17" s="100"/>
    </row>
    <row r="18" spans="1:10" ht="42" customHeight="1" x14ac:dyDescent="0.25">
      <c r="A18" s="93">
        <v>10</v>
      </c>
      <c r="B18" s="283" t="str">
        <f>IF(C16="","",IF(C16="No",TRIM("Please complete the table (with rows to be completed sequentially)."),TRIM("Please do not complete this table .")))</f>
        <v/>
      </c>
      <c r="C18" s="236" t="s">
        <v>541</v>
      </c>
      <c r="D18" s="237" t="s">
        <v>365</v>
      </c>
      <c r="E18" s="238" t="s">
        <v>27</v>
      </c>
      <c r="G18" s="100"/>
    </row>
    <row r="19" spans="1:10" x14ac:dyDescent="0.25">
      <c r="C19" s="239"/>
      <c r="D19" s="240"/>
      <c r="E19" s="241"/>
      <c r="F19" s="105" t="str">
        <f>IF(H19&gt;0,IF(C16="No","The first row of the table is mandatory.","Please clear data if 'Yes' selected in Q9."),"")</f>
        <v/>
      </c>
      <c r="G19" s="106"/>
      <c r="H19" s="87">
        <f>IF(OR(
     AND(C16="No",OR(ISBLANK(C19),ISBLANK(D19),ISBLANK(E19))),
     AND(C16 &lt;&gt; "No", COUNTA(C19:E33) &lt;&gt; 0)),1,0)
+IF(C16&lt;&gt;"No",0,IF(AND(ISTEXT(C19),ISTEXT(D19),NOT(ISERR(YEAR(E19)))),0,1))</f>
        <v>0</v>
      </c>
      <c r="J19" s="107"/>
    </row>
    <row r="20" spans="1:10" x14ac:dyDescent="0.25">
      <c r="B20" s="108"/>
      <c r="C20" s="239"/>
      <c r="D20" s="240"/>
      <c r="E20" s="241"/>
      <c r="F20" s="105" t="str">
        <f t="shared" ref="F20:F33" si="0">IF(H20&gt;0,"*","")</f>
        <v/>
      </c>
      <c r="G20" s="109"/>
      <c r="H20" s="87">
        <f>IF(AND(C16="No",
COUNTBLANK(C20:E20)&lt;&gt;0,COUNTBLANK(C20:E20)&lt;&gt;3),1,0)
+IF(COUNTBLANK(C20:E20)&lt;&gt;3,IF(AND(ISTEXT(C20),ISTEXT(D20),NOT(ISERR(YEAR(E20)))),0,1))
+IF(AND(C20&gt;0,C19=""),1,0)</f>
        <v>0</v>
      </c>
    </row>
    <row r="21" spans="1:10" x14ac:dyDescent="0.25">
      <c r="C21" s="239"/>
      <c r="D21" s="240"/>
      <c r="E21" s="241"/>
      <c r="F21" s="105" t="str">
        <f t="shared" si="0"/>
        <v/>
      </c>
      <c r="G21" s="106"/>
      <c r="H21" s="87">
        <f>IF(AND(C16="No",
COUNTBLANK(C21:E21)&lt;&gt;0,COUNTBLANK(C21:E21)&lt;&gt;3),1,0)
+IF(COUNTBLANK(C21:E21)&lt;&gt;3,IF(AND(ISTEXT(C21),ISTEXT(D21),NOT(ISERR(YEAR(E21)))),0,1))
+IF(AND(C21&gt;0,C20=""),1,0)</f>
        <v>0</v>
      </c>
    </row>
    <row r="22" spans="1:10" x14ac:dyDescent="0.25">
      <c r="C22" s="239"/>
      <c r="D22" s="240"/>
      <c r="E22" s="241"/>
      <c r="F22" s="105" t="str">
        <f t="shared" si="0"/>
        <v/>
      </c>
      <c r="G22" s="106"/>
      <c r="H22" s="87">
        <f>IF(AND(C16="No",
COUNTBLANK(C22:E22)&lt;&gt;0,COUNTBLANK(C22:E22)&lt;&gt;3),1,0)
+IF(COUNTBLANK(C22:E22)&lt;&gt;3,IF(AND(ISTEXT(C22),ISTEXT(D22),NOT(ISERR(YEAR(E22)))),0,1))
+IF(AND(C22&gt;0,C21=""),1,0)</f>
        <v>0</v>
      </c>
    </row>
    <row r="23" spans="1:10" ht="19.5" x14ac:dyDescent="0.25">
      <c r="C23" s="239"/>
      <c r="D23" s="240"/>
      <c r="E23" s="241"/>
      <c r="F23" s="105" t="str">
        <f t="shared" si="0"/>
        <v/>
      </c>
      <c r="G23" s="96"/>
      <c r="H23" s="87">
        <f>IF(AND(C16="No",
COUNTBLANK(C23:E23)&lt;&gt;0,COUNTBLANK(C23:E23)&lt;&gt;3),1,0)
+IF(COUNTBLANK(C23:E23)&lt;&gt;3,IF(AND(ISTEXT(C23),ISTEXT(D23),NOT(ISERR(YEAR(E23)))),0,1))
+IF(AND(C23&gt;0,C22=""),1,0)</f>
        <v>0</v>
      </c>
    </row>
    <row r="24" spans="1:10" ht="19.5" x14ac:dyDescent="0.25">
      <c r="C24" s="239"/>
      <c r="D24" s="240"/>
      <c r="E24" s="241"/>
      <c r="F24" s="105" t="str">
        <f t="shared" si="0"/>
        <v/>
      </c>
      <c r="G24" s="96"/>
      <c r="H24" s="87">
        <f>IF(AND(C16="No",
COUNTBLANK(C24:E24)&lt;&gt;0,COUNTBLANK(C24:E24)&lt;&gt;3),1,0)
+IF(COUNTBLANK(C24:E24)&lt;&gt;3,IF(AND(ISTEXT(C24),ISTEXT(D24),NOT(ISERR(YEAR(E24)))),0,1))
+IF(AND(C24&gt;0,C23=""),1,0)</f>
        <v>0</v>
      </c>
    </row>
    <row r="25" spans="1:10" ht="19.5" x14ac:dyDescent="0.25">
      <c r="C25" s="239"/>
      <c r="D25" s="240"/>
      <c r="E25" s="241"/>
      <c r="F25" s="105" t="str">
        <f t="shared" si="0"/>
        <v/>
      </c>
      <c r="G25" s="96"/>
      <c r="H25" s="87">
        <f>IF(AND(C16="No",
COUNTBLANK(C25:E25)&lt;&gt;0,COUNTBLANK(C25:E25)&lt;&gt;3),1,0)
+IF(COUNTBLANK(C25:E25)&lt;&gt;3,IF(AND(ISTEXT(C25),ISTEXT(D25),NOT(ISERR(YEAR(E25)))),0,1))
+IF(AND(C25&gt;0,C24=""),1,0)</f>
        <v>0</v>
      </c>
    </row>
    <row r="26" spans="1:10" ht="19.5" x14ac:dyDescent="0.25">
      <c r="C26" s="239"/>
      <c r="D26" s="240"/>
      <c r="E26" s="241"/>
      <c r="F26" s="105" t="str">
        <f t="shared" si="0"/>
        <v/>
      </c>
      <c r="G26" s="96"/>
      <c r="H26" s="87">
        <f>IF(AND(C16="No",
COUNTBLANK(C26:E26)&lt;&gt;0,COUNTBLANK(C26:E26)&lt;&gt;3),1,0)
+IF(COUNTBLANK(C26:E26)&lt;&gt;3,IF(AND(ISTEXT(C26),ISTEXT(D26),NOT(ISERR(YEAR(E26)))),0,1))
+IF(AND(C26&gt;0,C25=""),1,0)</f>
        <v>0</v>
      </c>
    </row>
    <row r="27" spans="1:10" ht="19.5" x14ac:dyDescent="0.25">
      <c r="C27" s="239"/>
      <c r="D27" s="240"/>
      <c r="E27" s="241"/>
      <c r="F27" s="105" t="str">
        <f t="shared" si="0"/>
        <v/>
      </c>
      <c r="G27" s="96"/>
      <c r="H27" s="87">
        <f>IF(AND(C16="No",
COUNTBLANK(C27:E27)&lt;&gt;0,COUNTBLANK(C27:E27)&lt;&gt;3),1,0)
+IF(COUNTBLANK(C27:E27)&lt;&gt;3,IF(AND(ISTEXT(C27),ISTEXT(D27),NOT(ISERR(YEAR(E27)))),0,1))
+IF(AND(C27&gt;0,C26=""),1,0)</f>
        <v>0</v>
      </c>
    </row>
    <row r="28" spans="1:10" ht="19.5" x14ac:dyDescent="0.25">
      <c r="C28" s="239"/>
      <c r="D28" s="240"/>
      <c r="E28" s="241"/>
      <c r="F28" s="105" t="str">
        <f t="shared" si="0"/>
        <v/>
      </c>
      <c r="G28" s="96"/>
      <c r="H28" s="87">
        <f>IF(AND(C16="No",
COUNTBLANK(C28:E28)&lt;&gt;0,COUNTBLANK(C28:E28)&lt;&gt;3),1,0)
+IF(COUNTBLANK(C28:E28)&lt;&gt;3,IF(AND(ISTEXT(C28),ISTEXT(D28),NOT(ISERR(YEAR(E28)))),0,1))
+IF(AND(C28&gt;0,C27=""),1,0)</f>
        <v>0</v>
      </c>
    </row>
    <row r="29" spans="1:10" ht="19.5" x14ac:dyDescent="0.25">
      <c r="C29" s="239"/>
      <c r="D29" s="240"/>
      <c r="E29" s="241"/>
      <c r="F29" s="105" t="str">
        <f t="shared" si="0"/>
        <v/>
      </c>
      <c r="G29" s="96"/>
      <c r="H29" s="87">
        <f>IF(AND(C16="No",
COUNTBLANK(C29:E29)&lt;&gt;0,COUNTBLANK(C29:E29)&lt;&gt;3),1,0)
+IF(COUNTBLANK(C29:E29)&lt;&gt;3,IF(AND(ISTEXT(C29),ISTEXT(D29),NOT(ISERR(YEAR(E29)))),0,1))
+IF(AND(C29&gt;0,C28=""),1,0)</f>
        <v>0</v>
      </c>
    </row>
    <row r="30" spans="1:10" ht="19.5" x14ac:dyDescent="0.25">
      <c r="C30" s="239"/>
      <c r="D30" s="240"/>
      <c r="E30" s="241"/>
      <c r="F30" s="105" t="str">
        <f t="shared" si="0"/>
        <v/>
      </c>
      <c r="G30" s="96"/>
      <c r="H30" s="87">
        <f>IF(AND(C16="No",
COUNTBLANK(C30:E30)&lt;&gt;0,COUNTBLANK(C30:E30)&lt;&gt;3),1,0)
+IF(COUNTBLANK(C30:E30)&lt;&gt;3,IF(AND(ISTEXT(C30),ISTEXT(D30),NOT(ISERR(YEAR(E30)))),0,1))
+IF(AND(C30&gt;0,C29=""),1,0)</f>
        <v>0</v>
      </c>
    </row>
    <row r="31" spans="1:10" ht="19.5" x14ac:dyDescent="0.25">
      <c r="C31" s="239"/>
      <c r="D31" s="240"/>
      <c r="E31" s="241"/>
      <c r="F31" s="105" t="str">
        <f t="shared" si="0"/>
        <v/>
      </c>
      <c r="G31" s="96"/>
      <c r="H31" s="87">
        <f>IF(AND(C16="No",
COUNTBLANK(C31:E31)&lt;&gt;0,COUNTBLANK(C31:E31)&lt;&gt;3),1,0)
+IF(COUNTBLANK(C31:E31)&lt;&gt;3,IF(AND(ISTEXT(C31),ISTEXT(D31),NOT(ISERR(YEAR(E31)))),0,1))
+IF(AND(C31&gt;0,C30=""),1,0)</f>
        <v>0</v>
      </c>
    </row>
    <row r="32" spans="1:10" ht="19.5" x14ac:dyDescent="0.25">
      <c r="C32" s="239"/>
      <c r="D32" s="240"/>
      <c r="E32" s="241"/>
      <c r="F32" s="105" t="str">
        <f t="shared" si="0"/>
        <v/>
      </c>
      <c r="G32" s="96"/>
      <c r="H32" s="87">
        <f>IF(AND(C16="No",
COUNTBLANK(C32:E32)&lt;&gt;0,COUNTBLANK(C32:E32)&lt;&gt;3),1,0)
+IF(COUNTBLANK(C32:E32)&lt;&gt;3,IF(AND(ISTEXT(C32),ISTEXT(D32),NOT(ISERR(YEAR(E32)))),0,1))
+IF(AND(C32&gt;0,C31=""),1,0)</f>
        <v>0</v>
      </c>
    </row>
    <row r="33" spans="1:12" ht="20.25" thickBot="1" x14ac:dyDescent="0.3">
      <c r="C33" s="242"/>
      <c r="D33" s="243"/>
      <c r="E33" s="244"/>
      <c r="F33" s="105" t="str">
        <f t="shared" si="0"/>
        <v/>
      </c>
      <c r="G33" s="96"/>
      <c r="H33" s="87">
        <f>IF(AND(C16="No",
COUNTBLANK(C33:E33)&lt;&gt;0,COUNTBLANK(C33:E33)&lt;&gt;3),1,0)
+IF(COUNTBLANK(C33:E33)&lt;&gt;3,IF(AND(ISTEXT(C33),ISTEXT(D33),NOT(ISERR(YEAR(E33)))),0,1))
+IF(AND(C33&gt;0,C32=""),1,0)</f>
        <v>0</v>
      </c>
    </row>
    <row r="34" spans="1:12" ht="15.75" thickBot="1" x14ac:dyDescent="0.3">
      <c r="B34" s="141" t="s">
        <v>548</v>
      </c>
    </row>
    <row r="35" spans="1:12" ht="20.25" thickBot="1" x14ac:dyDescent="0.3">
      <c r="A35" s="93">
        <v>11</v>
      </c>
      <c r="B35" s="150" t="s">
        <v>361</v>
      </c>
      <c r="C35" s="245"/>
      <c r="G35" s="96"/>
      <c r="H35" s="87">
        <f>IF(C16="Yes",IF(ISBLANK(C35),1,IF(NOT(ISERR(YEAR(C35)))=TRUE,0,1)),IF(AND(C16="No",C35=""),0,1))
+IF(C35="",0,IF(NOT(ISERR(YEAR(C35)))=TRUE,0,1))</f>
        <v>1</v>
      </c>
    </row>
    <row r="36" spans="1:12" ht="15.75" thickBot="1" x14ac:dyDescent="0.3">
      <c r="B36" s="141"/>
    </row>
    <row r="37" spans="1:12" x14ac:dyDescent="0.25">
      <c r="A37" s="93">
        <v>12</v>
      </c>
      <c r="B37" s="150" t="s">
        <v>469</v>
      </c>
      <c r="C37" s="110" t="s">
        <v>76</v>
      </c>
      <c r="D37" s="111" t="s">
        <v>75</v>
      </c>
    </row>
    <row r="38" spans="1:12" ht="20.25" customHeight="1" x14ac:dyDescent="0.25">
      <c r="B38" s="94"/>
      <c r="C38" s="146" t="s">
        <v>77</v>
      </c>
      <c r="D38" s="246"/>
      <c r="E38" s="285" t="str">
        <f>IF(H38&gt;0,"*","")</f>
        <v>*</v>
      </c>
      <c r="F38" s="112"/>
      <c r="G38" s="96"/>
      <c r="H38" s="87">
        <f>IF(ISERROR(EXACT(D38,VLOOKUP(D38,Risk_Rating,1,FALSE))),1,0)</f>
        <v>1</v>
      </c>
      <c r="I38" s="51"/>
      <c r="J38" s="51">
        <f>IF(OR(AND(C16="No",ISBLANK(D38)),AND(C16="",ISBLANK(D38))),0,IF(C16="No",0,IF(ISERROR(EXACT(D38,VLOOKUP(D38,Risk_Rating,1,FALSE))),1,IF(EXACT(D38,VLOOKUP(D38,Risk_Rating,1,FALSE)),0,1))))
+IF(AND(C16="No",D38&lt;&gt;""),IF(ISERROR(EXACT(D38,VLOOKUP(D38,Risk_Rating,1,FALSE))),1,IF(EXACT(D38,VLOOKUP(D38,Risk_Rating,1,FALSE)),0,1)),0)</f>
        <v>0</v>
      </c>
      <c r="K38" s="86" t="s">
        <v>495</v>
      </c>
      <c r="L38" s="51"/>
    </row>
    <row r="39" spans="1:12" ht="20.25" customHeight="1" x14ac:dyDescent="0.25">
      <c r="B39" s="94"/>
      <c r="C39" s="146" t="s">
        <v>78</v>
      </c>
      <c r="D39" s="246"/>
      <c r="E39" s="285" t="str">
        <f>IF(H39&gt;0,"*","")</f>
        <v>*</v>
      </c>
      <c r="F39" s="87">
        <f>IF(ISERROR(EXACT(B39,VLOOKUP(B39,Risk_Rating,1,FALSE))),1,0)</f>
        <v>1</v>
      </c>
      <c r="G39" s="96"/>
      <c r="H39" s="87">
        <f>IF(ISERROR(EXACT(D39,VLOOKUP(D39,Risk_Rating,1,FALSE))),1,0)</f>
        <v>1</v>
      </c>
      <c r="I39" s="51"/>
      <c r="J39" s="51">
        <f>IF(OR(AND(C16="No",ISBLANK(D39)),AND(C16="",ISBLANK(D39))),0,IF(C16="No",0,IF(ISERROR(EXACT(D39,VLOOKUP(D39,Risk_Rating,1,FALSE))),1,IF(EXACT(D39,VLOOKUP(D39,Risk_Rating,1,FALSE)),0,1))))
+IF(AND(C16="No",D39&lt;&gt;""),IF(ISERROR(EXACT(D39,VLOOKUP(D39,Risk_Rating,1,FALSE))),1,IF(EXACT(D39,VLOOKUP(D39,Risk_Rating,1,FALSE)),0,1)),0)</f>
        <v>0</v>
      </c>
      <c r="K39" s="86" t="s">
        <v>496</v>
      </c>
    </row>
    <row r="40" spans="1:12" ht="20.25" customHeight="1" x14ac:dyDescent="0.25">
      <c r="C40" s="146" t="s">
        <v>79</v>
      </c>
      <c r="D40" s="246"/>
      <c r="E40" s="285" t="str">
        <f>IF(H40&gt;0,"*","")</f>
        <v>*</v>
      </c>
      <c r="G40" s="96"/>
      <c r="H40" s="87">
        <f>IF(ISERROR(EXACT(D40,VLOOKUP(D40,Risk_Rating,1,FALSE))),1,0)</f>
        <v>1</v>
      </c>
      <c r="I40" s="51"/>
      <c r="J40" s="51">
        <f>IF(OR(AND(C16="No",ISBLANK(D40)),AND(C16="",ISBLANK(D40))),0,IF(C16="No",0,IF(ISERROR(EXACT(D40,VLOOKUP(D40,Risk_Rating,1,FALSE))),1,IF(EXACT(D40,VLOOKUP(D40,Risk_Rating,1,FALSE)),0,1))))
+IF(AND(C16="No",D40&lt;&gt;""),IF(ISERROR(EXACT(D40,VLOOKUP(D40,Risk_Rating,1,FALSE))),1,IF(EXACT(D40,VLOOKUP(D40,Risk_Rating,1,FALSE)),0,1)),0)</f>
        <v>0</v>
      </c>
      <c r="K40" s="86" t="s">
        <v>497</v>
      </c>
    </row>
    <row r="41" spans="1:12" ht="20.25" customHeight="1" x14ac:dyDescent="0.25">
      <c r="C41" s="146" t="s">
        <v>80</v>
      </c>
      <c r="D41" s="246"/>
      <c r="E41" s="285" t="str">
        <f>IF(H41&gt;0,"*","")</f>
        <v>*</v>
      </c>
      <c r="G41" s="96"/>
      <c r="H41" s="87">
        <f>IF(ISERROR(EXACT(D41,VLOOKUP(D41,Risk_Rating,1,FALSE))),1,0)</f>
        <v>1</v>
      </c>
      <c r="I41" s="51"/>
      <c r="J41" s="51">
        <f>IF(OR(AND(C16="No",ISBLANK(D41)),AND(C16="",ISBLANK(D41))),0,IF(C16="No",0,IF(ISERROR(EXACT(D41,VLOOKUP(D41,Risk_Rating,1,FALSE))),1,IF(EXACT(D41,VLOOKUP(D41,Risk_Rating,1,FALSE)),0,1))))
+IF(AND(C16="No",D41&lt;&gt;""),IF(ISERROR(EXACT(D41,VLOOKUP(D41,Risk_Rating,1,FALSE))),1,IF(EXACT(D41,VLOOKUP(D41,Risk_Rating,1,FALSE)),0,1)),0)</f>
        <v>0</v>
      </c>
    </row>
    <row r="42" spans="1:12" ht="20.25" customHeight="1" thickBot="1" x14ac:dyDescent="0.3">
      <c r="C42" s="147" t="s">
        <v>81</v>
      </c>
      <c r="D42" s="247"/>
      <c r="E42" s="285" t="str">
        <f>IF(H42&gt;0,"*","")</f>
        <v>*</v>
      </c>
      <c r="G42" s="96"/>
      <c r="H42" s="87">
        <f>IF(ISERROR(EXACT(D42,VLOOKUP(D42,Risk_Rating,1,FALSE))),1,0)</f>
        <v>1</v>
      </c>
      <c r="I42" s="51"/>
      <c r="J42" s="51">
        <f>IF(OR(AND(C16="No",ISBLANK(D42)),AND(C16="",ISBLANK(D42))),0,IF(C16="No",0,IF(ISERROR(EXACT(D42,VLOOKUP(D42,Risk_Rating,1,FALSE))),1,IF(EXACT(D42,VLOOKUP(D42,Risk_Rating,1,FALSE)),0,1))))
+IF(AND(C16="No",D42&lt;&gt;""),IF(ISERROR(EXACT(D42,VLOOKUP(D42,Risk_Rating,1,FALSE))),1,IF(EXACT(D42,VLOOKUP(D42,Risk_Rating,1,FALSE)),0,1)),0)</f>
        <v>0</v>
      </c>
    </row>
    <row r="43" spans="1:12" ht="15.75" thickBot="1" x14ac:dyDescent="0.3">
      <c r="I43" s="51"/>
    </row>
    <row r="44" spans="1:12" ht="24" customHeight="1" thickBot="1" x14ac:dyDescent="0.3">
      <c r="B44" s="327" t="s">
        <v>360</v>
      </c>
      <c r="C44" s="328"/>
      <c r="D44" s="328"/>
      <c r="E44" s="328"/>
      <c r="F44" s="329"/>
      <c r="G44" s="91"/>
      <c r="J44" s="88"/>
    </row>
    <row r="45" spans="1:12" ht="15.75" thickBot="1" x14ac:dyDescent="0.3"/>
    <row r="46" spans="1:12" x14ac:dyDescent="0.25">
      <c r="B46" s="141"/>
      <c r="C46" s="248" t="s">
        <v>29</v>
      </c>
      <c r="D46" s="134" t="s">
        <v>31</v>
      </c>
    </row>
    <row r="47" spans="1:12" ht="29.25" thickBot="1" x14ac:dyDescent="0.3">
      <c r="A47" s="93">
        <v>13</v>
      </c>
      <c r="B47" s="153" t="s">
        <v>554</v>
      </c>
      <c r="C47" s="154"/>
      <c r="D47" s="247"/>
      <c r="G47" s="83"/>
      <c r="H47" s="87">
        <f>IF(ISERROR(EXACT(C47,VLOOKUP(C47,Yes_No,1,FALSE))),1,IF(EXACT(C47,VLOOKUP(C47,Yes_No,1,FALSE)),0,1)
+IF(ISERROR(EXACT(D47,VLOOKUP(D47,Yes_No,1,FALSE))),1,IF(EXACT(D47,VLOOKUP(D47,Yes_No,1,FALSE)),0,1)))</f>
        <v>1</v>
      </c>
      <c r="I47" s="51"/>
    </row>
    <row r="48" spans="1:12" ht="19.5" customHeight="1" thickBot="1" x14ac:dyDescent="0.3">
      <c r="B48" s="141"/>
      <c r="C48" s="249"/>
      <c r="D48" s="249"/>
      <c r="G48" s="83"/>
    </row>
    <row r="49" spans="1:9" ht="29.25" thickBot="1" x14ac:dyDescent="0.3">
      <c r="A49" s="93">
        <v>14</v>
      </c>
      <c r="B49" s="153" t="s">
        <v>522</v>
      </c>
      <c r="C49" s="250"/>
      <c r="D49" s="251"/>
      <c r="G49" s="83"/>
      <c r="H49" s="87">
        <f>IF(ISERROR(EXACT(C49,VLOOKUP(C49,Yes_No,1,FALSE))),1,IF(EXACT(C49,VLOOKUP(C49,Yes_No,1,FALSE)),0,1)
+IF(ISERROR(EXACT(D49,VLOOKUP(D49,Yes_No,1,FALSE))),1,IF(EXACT(D49,VLOOKUP(D49,Yes_No,1,FALSE)),0,1)))</f>
        <v>1</v>
      </c>
      <c r="I49" s="51"/>
    </row>
    <row r="50" spans="1:9" ht="19.5" customHeight="1" thickBot="1" x14ac:dyDescent="0.3">
      <c r="B50" s="141"/>
      <c r="C50" s="249"/>
      <c r="D50" s="249"/>
    </row>
    <row r="51" spans="1:9" ht="29.25" thickBot="1" x14ac:dyDescent="0.3">
      <c r="A51" s="93">
        <v>15</v>
      </c>
      <c r="B51" s="153" t="s">
        <v>545</v>
      </c>
      <c r="C51" s="250"/>
      <c r="D51" s="251"/>
      <c r="G51" s="83"/>
      <c r="H51" s="87">
        <f>IF(ISERROR(EXACT(C51,VLOOKUP(C51,Yes_No,1,FALSE))),1,IF(EXACT(C51,VLOOKUP(C51,Yes_No,1,FALSE)),0,1)
+IF(ISERROR(EXACT(D51,VLOOKUP(D51,Yes_No,1,FALSE))),1,IF(EXACT(D51,VLOOKUP(D51,Yes_No,1,FALSE)),0,1)))</f>
        <v>1</v>
      </c>
      <c r="I51" s="51"/>
    </row>
    <row r="52" spans="1:9" ht="19.5" customHeight="1" x14ac:dyDescent="0.25">
      <c r="C52" s="114"/>
      <c r="D52" s="114"/>
    </row>
    <row r="53" spans="1:9" ht="15.75" thickBot="1" x14ac:dyDescent="0.3"/>
    <row r="54" spans="1:9" ht="24" customHeight="1" thickBot="1" x14ac:dyDescent="0.3">
      <c r="B54" s="327" t="s">
        <v>32</v>
      </c>
      <c r="C54" s="328"/>
      <c r="D54" s="328"/>
      <c r="E54" s="328"/>
      <c r="F54" s="329"/>
      <c r="G54" s="91"/>
    </row>
    <row r="55" spans="1:9" ht="15.75" thickBot="1" x14ac:dyDescent="0.3"/>
    <row r="56" spans="1:9" x14ac:dyDescent="0.25">
      <c r="B56" s="141"/>
      <c r="C56" s="151" t="s">
        <v>320</v>
      </c>
      <c r="D56" s="133" t="s">
        <v>324</v>
      </c>
      <c r="E56" s="143" t="s">
        <v>341</v>
      </c>
      <c r="F56" s="192"/>
    </row>
    <row r="57" spans="1:9" ht="51" customHeight="1" x14ac:dyDescent="0.25">
      <c r="A57" s="93">
        <v>16</v>
      </c>
      <c r="B57" s="150" t="s">
        <v>542</v>
      </c>
      <c r="C57" s="156"/>
      <c r="D57" s="252"/>
      <c r="E57" s="246"/>
      <c r="F57" s="96"/>
      <c r="G57" s="96"/>
      <c r="H57" s="87">
        <f>IF(ISERROR(EXACT(C57,VLOOKUP(C57,Yes_No,1,FALSE))),1,IF(EXACT(C57,VLOOKUP(C57,Yes_No,1,FALSE)),0,1)
+IF(ISERROR(EXACT(D57,VLOOKUP(D57,Yes_No,1,FALSE))),1,IF(EXACT(D57,VLOOKUP(D57,Yes_No,1,FALSE)),0,1)
+IF(ISERROR(EXACT(E57,VLOOKUP(E57,Yes_No,1,FALSE))),1,IF(EXACT(E57,VLOOKUP(E57,Yes_No,1,FALSE)),0,1))))</f>
        <v>1</v>
      </c>
      <c r="I57" s="51"/>
    </row>
    <row r="58" spans="1:9" ht="20.25" thickBot="1" x14ac:dyDescent="0.3">
      <c r="A58" s="93">
        <v>17</v>
      </c>
      <c r="B58" s="192" t="s">
        <v>458</v>
      </c>
      <c r="C58" s="154"/>
      <c r="D58" s="155"/>
      <c r="E58" s="247"/>
      <c r="F58" s="192"/>
      <c r="G58" s="96"/>
      <c r="H58" s="87">
        <f>IF(ISERROR(EXACT(C58,VLOOKUP(C58,Train_Freq,1,FALSE))),1,IF(EXACT(C58,VLOOKUP(C58,Train_Freq,1,FALSE)),0,1)
+IF(ISERROR(EXACT(D58,VLOOKUP(D58,Train_Freq,1,FALSE))),1,IF(EXACT(D58,VLOOKUP(D58,Train_Freq,1,FALSE)),0,1)
+IF(ISERROR(EXACT(E58,VLOOKUP(E58,Train_Freq,1,FALSE))),1,IF(EXACT(E58,VLOOKUP(E58,Train_Freq,1,FALSE)),0,1))))</f>
        <v>1</v>
      </c>
      <c r="I58" s="51"/>
    </row>
    <row r="59" spans="1:9" ht="15.75" thickBot="1" x14ac:dyDescent="0.3">
      <c r="B59" s="150"/>
      <c r="C59" s="282"/>
      <c r="D59" s="282"/>
      <c r="E59" s="282"/>
      <c r="F59" s="192"/>
    </row>
    <row r="60" spans="1:9" ht="51.75" customHeight="1" thickBot="1" x14ac:dyDescent="0.3">
      <c r="A60" s="93">
        <v>18</v>
      </c>
      <c r="B60" s="150" t="s">
        <v>342</v>
      </c>
      <c r="C60" s="161"/>
      <c r="D60" s="192"/>
      <c r="E60" s="192"/>
      <c r="F60" s="192"/>
      <c r="H60" s="87">
        <f>IF(ISERROR(EXACT(C60,VLOOKUP(C60,Yes_No,1,FALSE))),1,IF(EXACT(C60,VLOOKUP(C60,Yes_No,1,FALSE)),0,1))</f>
        <v>1</v>
      </c>
      <c r="I60" s="51"/>
    </row>
    <row r="61" spans="1:9" ht="15.75" thickBot="1" x14ac:dyDescent="0.3">
      <c r="B61" s="141"/>
      <c r="C61" s="192"/>
      <c r="D61" s="192"/>
      <c r="E61" s="192"/>
      <c r="F61" s="192"/>
    </row>
    <row r="62" spans="1:9" ht="35.25" customHeight="1" thickBot="1" x14ac:dyDescent="0.3">
      <c r="A62" s="93">
        <v>19</v>
      </c>
      <c r="B62" s="253" t="s">
        <v>459</v>
      </c>
      <c r="C62" s="161"/>
      <c r="D62" s="192"/>
      <c r="E62" s="192"/>
      <c r="F62" s="192"/>
      <c r="H62" s="87">
        <f>IF(ISERROR(EXACT(C62,VLOOKUP(C62,Yes_No,1,FALSE))),1,IF(EXACT(C62,VLOOKUP(C62,Yes_No,1,FALSE)),0,1))</f>
        <v>1</v>
      </c>
      <c r="I62" s="51"/>
    </row>
    <row r="63" spans="1:9" ht="15.75" thickBot="1" x14ac:dyDescent="0.3">
      <c r="B63" s="141"/>
      <c r="C63" s="192"/>
      <c r="D63" s="192"/>
      <c r="E63" s="192"/>
      <c r="F63" s="192"/>
    </row>
    <row r="64" spans="1:9" x14ac:dyDescent="0.25">
      <c r="A64" s="93">
        <v>20</v>
      </c>
      <c r="B64" s="150" t="s">
        <v>543</v>
      </c>
      <c r="C64" s="338" t="s">
        <v>32</v>
      </c>
      <c r="D64" s="339"/>
      <c r="E64" s="339"/>
      <c r="F64" s="340"/>
    </row>
    <row r="65" spans="1:10" x14ac:dyDescent="0.25">
      <c r="B65" s="157" t="s">
        <v>544</v>
      </c>
      <c r="C65" s="335" t="s">
        <v>40</v>
      </c>
      <c r="D65" s="336"/>
      <c r="E65" s="336" t="s">
        <v>41</v>
      </c>
      <c r="F65" s="337"/>
    </row>
    <row r="66" spans="1:10" x14ac:dyDescent="0.25">
      <c r="B66" s="141"/>
      <c r="C66" s="156"/>
      <c r="D66" s="254" t="s">
        <v>33</v>
      </c>
      <c r="E66" s="156"/>
      <c r="F66" s="255" t="s">
        <v>37</v>
      </c>
      <c r="G66" s="326" t="str">
        <f>IF(H66&gt;0,"Please populate all blank fields from drop down.","")</f>
        <v>Please populate all blank fields from drop down.</v>
      </c>
      <c r="H66" s="87">
        <f>IF(ISERROR(EXACT(C66,VLOOKUP(C66,Yes_No,1,FALSE))),1,IF(EXACT(C66,VLOOKUP(C66,Yes_No,1,FALSE)),0,1)
+IF(ISERROR(EXACT(C67,VLOOKUP(C67,Yes_No,1,FALSE))),1,IF(EXACT(C67,VLOOKUP(C67,Yes_No,1,FALSE)),0,1)
+IF(ISERROR(EXACT(C68,VLOOKUP(C68,Yes_No,1,FALSE))),1,IF(EXACT(C68,VLOOKUP(C68,Yes_No,1,FALSE)),0,1)
+IF(ISERROR(EXACT(C69,VLOOKUP(C69,Yes_No,1,FALSE))),1,IF(EXACT(C69,VLOOKUP(C69,Yes_No,1,FALSE)),0,1)
+IF(ISERROR(EXACT(E66,VLOOKUP(E66,Yes_No,1,FALSE))),1,IF(EXACT(E66,VLOOKUP(E66,Yes_No,1,FALSE)),0,1)
+IF(ISERROR(EXACT(E67,VLOOKUP(E67,Yes_No,1,FALSE))),1,IF(EXACT(E67,VLOOKUP(E67,Yes_No,1,FALSE)),0,1)
+IF(ISERROR(EXACT(E68,VLOOKUP(E68,Yes_No,1,FALSE))),1,IF(EXACT(E68,VLOOKUP(E68,Yes_No,1,FALSE)),0,1))))))))</f>
        <v>1</v>
      </c>
      <c r="I66" s="51"/>
      <c r="J66" s="51"/>
    </row>
    <row r="67" spans="1:10" x14ac:dyDescent="0.25">
      <c r="B67" s="141"/>
      <c r="C67" s="156"/>
      <c r="D67" s="254" t="s">
        <v>34</v>
      </c>
      <c r="E67" s="156"/>
      <c r="F67" s="255" t="s">
        <v>38</v>
      </c>
      <c r="G67" s="326"/>
      <c r="I67" s="51"/>
      <c r="J67" s="51"/>
    </row>
    <row r="68" spans="1:10" x14ac:dyDescent="0.25">
      <c r="B68" s="141"/>
      <c r="C68" s="156"/>
      <c r="D68" s="254" t="s">
        <v>35</v>
      </c>
      <c r="E68" s="156"/>
      <c r="F68" s="255" t="s">
        <v>39</v>
      </c>
      <c r="G68" s="326"/>
      <c r="I68" s="51"/>
      <c r="J68" s="51"/>
    </row>
    <row r="69" spans="1:10" ht="15.75" thickBot="1" x14ac:dyDescent="0.3">
      <c r="B69" s="141"/>
      <c r="C69" s="154"/>
      <c r="D69" s="256" t="s">
        <v>36</v>
      </c>
      <c r="E69" s="330"/>
      <c r="F69" s="331"/>
      <c r="G69" s="326"/>
      <c r="I69" s="51"/>
    </row>
    <row r="70" spans="1:10" ht="15.75" thickBot="1" x14ac:dyDescent="0.3">
      <c r="B70" s="141"/>
      <c r="C70" s="192"/>
      <c r="D70" s="192"/>
      <c r="E70" s="192"/>
      <c r="F70" s="192"/>
    </row>
    <row r="71" spans="1:10" ht="36.75" customHeight="1" thickBot="1" x14ac:dyDescent="0.3">
      <c r="A71" s="93">
        <v>21</v>
      </c>
      <c r="B71" s="153" t="s">
        <v>343</v>
      </c>
      <c r="C71" s="161"/>
      <c r="D71" s="192"/>
      <c r="E71" s="192"/>
      <c r="F71" s="192"/>
      <c r="G71" s="96"/>
      <c r="H71" s="87">
        <f>IF(ISERROR(EXACT(C71,VLOOKUP(C71,Yes_No,1,FALSE))),1,IF(EXACT(C71,VLOOKUP(C71,Yes_No,1,FALSE)),0,1))</f>
        <v>1</v>
      </c>
      <c r="I71" s="51"/>
    </row>
    <row r="72" spans="1:10" ht="21.75" customHeight="1" thickBot="1" x14ac:dyDescent="0.3">
      <c r="B72" s="327" t="s">
        <v>492</v>
      </c>
      <c r="C72" s="328"/>
      <c r="D72" s="328"/>
      <c r="E72" s="328"/>
      <c r="F72" s="329"/>
      <c r="G72" s="96"/>
    </row>
    <row r="73" spans="1:10" ht="47.25" customHeight="1" thickBot="1" x14ac:dyDescent="0.3">
      <c r="A73" s="93">
        <v>22</v>
      </c>
      <c r="B73" s="257" t="s">
        <v>493</v>
      </c>
      <c r="C73" s="161"/>
      <c r="G73" s="96"/>
      <c r="H73" s="87">
        <f>IF(ISERROR(EXACT(C73,VLOOKUP(C73,Yes_No,1,FALSE))),1,IF(EXACT(C73,VLOOKUP(C73,Yes_No,1,FALSE)),0,1))</f>
        <v>1</v>
      </c>
      <c r="I73" s="51"/>
    </row>
    <row r="74" spans="1:10" x14ac:dyDescent="0.25">
      <c r="B74" s="115"/>
      <c r="C74" s="104"/>
    </row>
    <row r="76" spans="1:10" x14ac:dyDescent="0.25">
      <c r="B76" s="94"/>
    </row>
  </sheetData>
  <sheetProtection algorithmName="SHA-512" hashValue="0AUt25VUIN0EG6byEFDEqOOc4QrFb4mfOSGVvtpw0tw4cUDnEta7/DnS9WCRR/7NK8SYSB5pNxacafSwUskZ9A==" saltValue="5XeGOTYWJxx50jJLn5ZbSg==" spinCount="100000" sheet="1" selectLockedCells="1"/>
  <mergeCells count="12">
    <mergeCell ref="B2:F2"/>
    <mergeCell ref="C65:D65"/>
    <mergeCell ref="E65:F65"/>
    <mergeCell ref="C64:F64"/>
    <mergeCell ref="B54:F54"/>
    <mergeCell ref="B44:F44"/>
    <mergeCell ref="B3:F3"/>
    <mergeCell ref="G66:G69"/>
    <mergeCell ref="B72:F72"/>
    <mergeCell ref="E69:F69"/>
    <mergeCell ref="B14:F14"/>
    <mergeCell ref="B5:F5"/>
  </mergeCells>
  <conditionalFormatting sqref="A7">
    <cfRule type="expression" dxfId="86" priority="22">
      <formula>COUNTIF($H$7, 1)</formula>
    </cfRule>
  </conditionalFormatting>
  <conditionalFormatting sqref="A10">
    <cfRule type="expression" dxfId="85" priority="21">
      <formula>COUNTIF($H$10:$H$11, 1)</formula>
    </cfRule>
  </conditionalFormatting>
  <conditionalFormatting sqref="A16">
    <cfRule type="expression" dxfId="84" priority="20">
      <formula>COUNTIF($H$16, 1)</formula>
    </cfRule>
  </conditionalFormatting>
  <conditionalFormatting sqref="A18">
    <cfRule type="expression" dxfId="83" priority="19">
      <formula>SUM($H$19:$H$33)&gt;0</formula>
    </cfRule>
  </conditionalFormatting>
  <conditionalFormatting sqref="A35">
    <cfRule type="expression" dxfId="82" priority="18">
      <formula>IF($H$35&gt;0, 1)</formula>
    </cfRule>
  </conditionalFormatting>
  <conditionalFormatting sqref="A47">
    <cfRule type="expression" dxfId="81" priority="16">
      <formula>IF($H$47&gt;0, 1,0)</formula>
    </cfRule>
  </conditionalFormatting>
  <conditionalFormatting sqref="A49">
    <cfRule type="expression" dxfId="80" priority="15">
      <formula>IF($H$49&gt;0, 1,0)</formula>
    </cfRule>
  </conditionalFormatting>
  <conditionalFormatting sqref="A51">
    <cfRule type="expression" dxfId="79" priority="14">
      <formula>IF($H$51&gt;0, 1,0)</formula>
    </cfRule>
  </conditionalFormatting>
  <conditionalFormatting sqref="A57">
    <cfRule type="expression" dxfId="78" priority="11">
      <formula>COUNTIF($H$57, 1)</formula>
    </cfRule>
  </conditionalFormatting>
  <conditionalFormatting sqref="A58">
    <cfRule type="expression" dxfId="77" priority="10">
      <formula>COUNTIF($H$58, 1)</formula>
    </cfRule>
  </conditionalFormatting>
  <conditionalFormatting sqref="A60">
    <cfRule type="expression" dxfId="76" priority="8">
      <formula>COUNTIF($H$60, 1)</formula>
    </cfRule>
  </conditionalFormatting>
  <conditionalFormatting sqref="A62">
    <cfRule type="expression" dxfId="75" priority="7">
      <formula>COUNTIF($H$62, 1)</formula>
    </cfRule>
  </conditionalFormatting>
  <conditionalFormatting sqref="A64">
    <cfRule type="expression" dxfId="74" priority="6">
      <formula>IF($H$66&gt;0,1,0)</formula>
    </cfRule>
  </conditionalFormatting>
  <conditionalFormatting sqref="A71">
    <cfRule type="expression" dxfId="73" priority="5">
      <formula>COUNTIF($H$71, 1)</formula>
    </cfRule>
  </conditionalFormatting>
  <conditionalFormatting sqref="A73">
    <cfRule type="expression" dxfId="72" priority="4">
      <formula>COUNTIF($H$73, 1)</formula>
    </cfRule>
  </conditionalFormatting>
  <conditionalFormatting sqref="C35">
    <cfRule type="expression" dxfId="71" priority="3">
      <formula>OR($C$16 &lt;&gt;"Yes",ISBLANK($C$16))</formula>
    </cfRule>
  </conditionalFormatting>
  <conditionalFormatting sqref="C19:E33">
    <cfRule type="expression" dxfId="70" priority="2">
      <formula>OR($C$16 &lt;&gt; "No",ISBLANK($C$16))</formula>
    </cfRule>
  </conditionalFormatting>
  <conditionalFormatting sqref="A37">
    <cfRule type="expression" dxfId="69" priority="1">
      <formula>COUNTIF($H$38:$H$42, 1)</formula>
    </cfRule>
  </conditionalFormatting>
  <dataValidations xWindow="568" yWindow="418" count="18">
    <dataValidation type="date" allowBlank="1" showErrorMessage="1" errorTitle="Date Required" error="1) Please enter date in DD/MM/YYYY format._x000a__x000a_2) Date should be in the past." promptTitle="Date Required" prompt="Please enter date in DD/MM/YYYY format." sqref="C35">
      <formula1>TODAY()-2200</formula1>
      <formula2>TODAY()</formula2>
    </dataValidation>
    <dataValidation type="textLength" operator="lessThanOrEqual" allowBlank="1" showInputMessage="1" showErrorMessage="1" errorTitle="Business Lines not included" error="Please state business lines not included using 300 characters or less." sqref="D19:D33">
      <formula1>300</formula1>
    </dataValidation>
    <dataValidation type="textLength" operator="lessThanOrEqual" allowBlank="1" showInputMessage="1" showErrorMessage="1" errorTitle="Brief Rationale" error="Rationale is too long, please enter brief rationale." sqref="C19:C33">
      <formula1>500</formula1>
    </dataValidation>
    <dataValidation type="date" allowBlank="1" showErrorMessage="1" errorTitle="Proposed Completion Date" error="1) Please enter date using format: DD/MM/YYYY_x000a__x000a_2) Date must be greater than today." promptTitle="Proposed Completion Date" prompt="Please enter date using format: DD/MM/YYYY_x000a_" sqref="E33">
      <formula1>TODAY()</formula1>
      <formula2>TODAY()+1100</formula2>
    </dataValidation>
    <dataValidation allowBlank="1" showDropDown="1" showInputMessage="1" showErrorMessage="1" sqref="C17"/>
    <dataValidation type="list" allowBlank="1" showInputMessage="1" showErrorMessage="1" errorTitle="Board/Principals/Senior Mgmt" error="Please select from drop down selection." promptTitle="Board/Principals/Senior Mgmt" sqref="D11">
      <formula1>Months</formula1>
    </dataValidation>
    <dataValidation type="list" allowBlank="1" showInputMessage="1" showErrorMessage="1" errorTitle="Board/Principals/Senior Mgmt" error="Please select from drop down selection." promptTitle="Agenda Item" prompt="The option to select ‘N/A’ is only available to Sole Traders, all other firm types should ignore the N/A option." sqref="C7">
      <formula1>Yes_No</formula1>
    </dataValidation>
    <dataValidation type="list" allowBlank="1" showErrorMessage="1" errorTitle="Risk Assessment" error="Please select from drop down selection." promptTitle="Risk Assessment " sqref="C16">
      <formula1>Y_N</formula1>
    </dataValidation>
    <dataValidation type="list" allowBlank="1" showInputMessage="1" showErrorMessage="1" errorTitle="Training Frequency" error="Please select from drop down selection." sqref="C58:E58">
      <formula1>Train_Freq</formula1>
    </dataValidation>
    <dataValidation type="list" allowBlank="1" showInputMessage="1" showErrorMessage="1" errorTitle="Training - Provider" error="Please select from drop down selection." promptTitle="Provider" sqref="C66:C69 E66:E68">
      <formula1>Y_N</formula1>
    </dataValidation>
    <dataValidation type="list" allowBlank="1" showInputMessage="1" showErrorMessage="1" error="Please select from drop down selection." sqref="C71 C73 C49:D49 C51:D51 C60">
      <formula1>Y_N</formula1>
    </dataValidation>
    <dataValidation type="date" allowBlank="1" showErrorMessage="1" errorTitle="Proposed Completion Date" error="1) Please enter date using format: DD/MM/YYYY_x000a__x000a_2) Date must be greater than today." promptTitle="Proposed Completion Date" prompt="Please enter date using format: DD/MM/YYYY_x000a_" sqref="E19:E32">
      <formula1>TODAY()</formula1>
      <formula2>TODAY()+1100</formula2>
    </dataValidation>
    <dataValidation type="list" allowBlank="1" showInputMessage="1" showErrorMessage="1" errorTitle="Board/Principals/Senior Mgmt" error="Please select from drop down selection." promptTitle="Board/Principals/Senior Mgmt" sqref="D10">
      <formula1>Months</formula1>
    </dataValidation>
    <dataValidation type="list" allowBlank="1" showInputMessage="1" showErrorMessage="1" errorTitle="Policies" error="Please select from drop down selection." sqref="C47">
      <formula1>Y_N</formula1>
    </dataValidation>
    <dataValidation type="list" allowBlank="1" showInputMessage="1" showErrorMessage="1" errorTitle="Procedures" error="Please select from drop down selection." sqref="D47">
      <formula1>Y_N</formula1>
    </dataValidation>
    <dataValidation type="list" allowBlank="1" showInputMessage="1" showErrorMessage="1" error="Please select from drop down selection." sqref="C62">
      <formula1>Y_N</formula1>
    </dataValidation>
    <dataValidation type="list" allowBlank="1" showInputMessage="1" showErrorMessage="1" errorTitle="Risk Rating" error="Please select from drop down." sqref="D38:D42">
      <formula1>Risk_Rating</formula1>
    </dataValidation>
    <dataValidation type="list" allowBlank="1" showInputMessage="1" showErrorMessage="1" sqref="C57:E57">
      <formula1>Y_N</formula1>
    </dataValidation>
  </dataValidations>
  <pageMargins left="0.25" right="0.25" top="0.75" bottom="0.75" header="0.3" footer="0.3"/>
  <pageSetup paperSize="9" fitToHeight="0" orientation="portrait" cellComments="asDisplayed" r:id="rId1"/>
  <headerFooter>
    <oddHeader>&amp;L&amp;"Times New Roman,Regular"&amp;12&amp;K000000 </oddHead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XFC108"/>
  <sheetViews>
    <sheetView showGridLines="0" zoomScale="90" zoomScaleNormal="90" workbookViewId="0">
      <selection activeCell="D8" sqref="D8"/>
    </sheetView>
  </sheetViews>
  <sheetFormatPr defaultColWidth="0" defaultRowHeight="15" zeroHeight="1" x14ac:dyDescent="0.25"/>
  <cols>
    <col min="1" max="1" width="7.85546875" style="116" customWidth="1"/>
    <col min="2" max="2" width="53.42578125" style="85" customWidth="1"/>
    <col min="3" max="3" width="29.85546875" style="85" bestFit="1" customWidth="1"/>
    <col min="4" max="5" width="38.7109375" style="85" customWidth="1"/>
    <col min="6" max="6" width="32.7109375" style="85" customWidth="1"/>
    <col min="7" max="7" width="2.85546875" style="85" customWidth="1"/>
    <col min="8" max="8" width="23.28515625" style="117" customWidth="1"/>
    <col min="9" max="9" width="31.28515625" style="85" hidden="1" customWidth="1"/>
    <col min="10" max="16" width="15.7109375" style="85" hidden="1" customWidth="1"/>
    <col min="17" max="16380" width="9.140625" style="85" hidden="1"/>
    <col min="16381" max="16381" width="16" style="85" hidden="1" customWidth="1"/>
    <col min="16382" max="16383" width="6.7109375" style="85" hidden="1" customWidth="1"/>
    <col min="16384" max="16384" width="7.5703125" style="85" hidden="1" customWidth="1"/>
  </cols>
  <sheetData>
    <row r="1" spans="1:10" ht="15.75" thickBot="1" x14ac:dyDescent="0.3"/>
    <row r="2" spans="1:10" ht="26.25" customHeight="1" thickBot="1" x14ac:dyDescent="0.3">
      <c r="B2" s="341" t="s">
        <v>513</v>
      </c>
      <c r="C2" s="342"/>
      <c r="D2" s="342"/>
      <c r="E2" s="343"/>
    </row>
    <row r="3" spans="1:10" ht="41.25" customHeight="1" x14ac:dyDescent="0.25">
      <c r="B3" s="356" t="s">
        <v>537</v>
      </c>
      <c r="C3" s="356"/>
      <c r="D3" s="356"/>
      <c r="E3" s="356"/>
    </row>
    <row r="4" spans="1:10" ht="15.75" thickBot="1" x14ac:dyDescent="0.3"/>
    <row r="5" spans="1:10" ht="23.25" customHeight="1" thickBot="1" x14ac:dyDescent="0.3">
      <c r="B5" s="360" t="s">
        <v>74</v>
      </c>
      <c r="C5" s="361"/>
      <c r="D5" s="361"/>
      <c r="E5" s="362"/>
      <c r="H5" s="90" t="s">
        <v>337</v>
      </c>
      <c r="I5" s="45"/>
    </row>
    <row r="6" spans="1:10" ht="15.75" thickBot="1" x14ac:dyDescent="0.3"/>
    <row r="7" spans="1:10" ht="30.75" customHeight="1" x14ac:dyDescent="0.25">
      <c r="A7" s="93">
        <v>23</v>
      </c>
      <c r="B7" s="354" t="s">
        <v>549</v>
      </c>
      <c r="C7" s="132"/>
      <c r="D7" s="133" t="s">
        <v>338</v>
      </c>
      <c r="E7" s="134" t="s">
        <v>520</v>
      </c>
    </row>
    <row r="8" spans="1:10" ht="65.25" customHeight="1" x14ac:dyDescent="0.25">
      <c r="B8" s="355"/>
      <c r="C8" s="135" t="s">
        <v>339</v>
      </c>
      <c r="D8" s="136"/>
      <c r="E8" s="137"/>
      <c r="F8" s="118" t="str">
        <f>IF(E8&gt;D8,"The no. of specified products cannot be greater than total no. of products, please review &amp; amend.","")</f>
        <v/>
      </c>
      <c r="H8" s="87">
        <f>IF(AND(ISNUMBER(D8),ISNUMBER(E8)),0,1)</f>
        <v>1</v>
      </c>
      <c r="I8" s="119"/>
      <c r="J8" s="119"/>
    </row>
    <row r="9" spans="1:10" ht="36.75" customHeight="1" thickBot="1" x14ac:dyDescent="0.3">
      <c r="B9" s="355"/>
      <c r="C9" s="138" t="s">
        <v>340</v>
      </c>
      <c r="D9" s="139"/>
      <c r="E9" s="140"/>
      <c r="F9" s="96"/>
      <c r="H9" s="87">
        <f>IF(ISNUMBER(D9)=TRUE,0,1)</f>
        <v>1</v>
      </c>
      <c r="I9" s="119"/>
    </row>
    <row r="10" spans="1:10" ht="15.75" thickBot="1" x14ac:dyDescent="0.3">
      <c r="B10" s="141"/>
      <c r="C10" s="141"/>
      <c r="D10" s="365"/>
      <c r="E10" s="365"/>
      <c r="H10" s="87">
        <f>IF(OR(AND(D8=0,D9=0), D8 &lt; E8), 1, 0)</f>
        <v>1</v>
      </c>
      <c r="I10" s="119"/>
    </row>
    <row r="11" spans="1:10" ht="30.75" customHeight="1" x14ac:dyDescent="0.25">
      <c r="A11" s="93">
        <v>24</v>
      </c>
      <c r="B11" s="364" t="s">
        <v>538</v>
      </c>
      <c r="C11" s="142" t="s">
        <v>75</v>
      </c>
      <c r="D11" s="133" t="s">
        <v>344</v>
      </c>
      <c r="E11" s="143" t="s">
        <v>345</v>
      </c>
    </row>
    <row r="12" spans="1:10" ht="19.5" x14ac:dyDescent="0.25">
      <c r="B12" s="364"/>
      <c r="C12" s="144" t="s">
        <v>346</v>
      </c>
      <c r="D12" s="136"/>
      <c r="E12" s="145"/>
      <c r="F12" s="120"/>
      <c r="H12" s="87">
        <f>IF(AND(ISNUMBER(D12),ISNUMBER(E12)),0,1)</f>
        <v>1</v>
      </c>
      <c r="I12" s="119"/>
    </row>
    <row r="13" spans="1:10" ht="19.5" x14ac:dyDescent="0.25">
      <c r="B13" s="364"/>
      <c r="C13" s="146" t="s">
        <v>42</v>
      </c>
      <c r="D13" s="136"/>
      <c r="E13" s="145"/>
      <c r="F13" s="120"/>
      <c r="H13" s="87">
        <f>IF(AND(ISNUMBER(D13),ISNUMBER(E13)),0,1)</f>
        <v>1</v>
      </c>
      <c r="I13" s="119"/>
    </row>
    <row r="14" spans="1:10" ht="19.5" x14ac:dyDescent="0.25">
      <c r="B14" s="364"/>
      <c r="C14" s="146" t="s">
        <v>82</v>
      </c>
      <c r="D14" s="136"/>
      <c r="E14" s="145"/>
      <c r="F14" s="120"/>
      <c r="H14" s="87">
        <f>IF(AND(ISNUMBER(D14),ISNUMBER(E14)),0,1)</f>
        <v>1</v>
      </c>
      <c r="I14" s="119"/>
    </row>
    <row r="15" spans="1:10" ht="19.5" x14ac:dyDescent="0.25">
      <c r="B15" s="364"/>
      <c r="C15" s="146" t="s">
        <v>326</v>
      </c>
      <c r="D15" s="136"/>
      <c r="E15" s="145"/>
      <c r="F15" s="120"/>
      <c r="H15" s="87">
        <f>IF(AND(ISNUMBER(D15),ISNUMBER(E15)),0,1)</f>
        <v>1</v>
      </c>
      <c r="I15" s="119"/>
    </row>
    <row r="16" spans="1:10" ht="20.25" thickBot="1" x14ac:dyDescent="0.3">
      <c r="B16" s="364"/>
      <c r="C16" s="147" t="s">
        <v>43</v>
      </c>
      <c r="D16" s="148"/>
      <c r="E16" s="149"/>
      <c r="F16" s="120"/>
      <c r="H16" s="87">
        <f>IF(AND(ISNUMBER(D16),ISNUMBER(E16)),0,1)</f>
        <v>1</v>
      </c>
      <c r="I16" s="119"/>
    </row>
    <row r="17" spans="1:12 16381:16381" ht="62.25" customHeight="1" thickBot="1" x14ac:dyDescent="0.3">
      <c r="D17" s="121" t="str">
        <f>IF(D8&lt;&gt;SUM(D12:D16),"No. of Products by risk rating do not add to Total No. of Products, please review &amp; amend.","")</f>
        <v/>
      </c>
      <c r="E17" s="122" t="str">
        <f>IF(D9&lt;&gt;SUM(E12:E16),"No. of Services by risk rating do not add to Total No. of Services, please review &amp; amend.","")</f>
        <v/>
      </c>
      <c r="H17" s="87">
        <f>IF(OR(D8&lt;&gt;SUM(D12:D16), D9&lt;&gt;SUM(E12:E16)),1,0)</f>
        <v>0</v>
      </c>
      <c r="I17" s="119"/>
    </row>
    <row r="18" spans="1:12 16381:16381" ht="23.25" customHeight="1" thickBot="1" x14ac:dyDescent="0.3">
      <c r="B18" s="360" t="s">
        <v>44</v>
      </c>
      <c r="C18" s="361"/>
      <c r="D18" s="361"/>
      <c r="E18" s="362"/>
    </row>
    <row r="19" spans="1:12 16381:16381" ht="15.75" thickBot="1" x14ac:dyDescent="0.3"/>
    <row r="20" spans="1:12 16381:16381" ht="51.75" customHeight="1" x14ac:dyDescent="0.25">
      <c r="B20" s="150"/>
      <c r="C20" s="151" t="s">
        <v>363</v>
      </c>
      <c r="D20" s="152" t="s">
        <v>529</v>
      </c>
      <c r="E20" s="152" t="s">
        <v>535</v>
      </c>
      <c r="F20" s="119"/>
      <c r="H20" s="87">
        <f>IF(D21="Yes","Country_EEA",IF(E21="Yes","Country_All",0))</f>
        <v>0</v>
      </c>
    </row>
    <row r="21" spans="1:12 16381:16381" ht="50.25" customHeight="1" thickBot="1" x14ac:dyDescent="0.3">
      <c r="A21" s="93">
        <v>25</v>
      </c>
      <c r="B21" s="153" t="s">
        <v>362</v>
      </c>
      <c r="C21" s="154"/>
      <c r="D21" s="155"/>
      <c r="E21" s="284"/>
      <c r="F21" s="118" t="str">
        <f>IF(H22&gt;0,"Only one value should be 'Yes', remaining non relevant fields should be populated with 'No'.","")</f>
        <v>Only one value should be 'Yes', remaining non relevant fields should be populated with 'No'.</v>
      </c>
      <c r="H21" s="87">
        <f>IF(ISERROR(EXACT(C21,VLOOKUP(C21,Y_N,1,FALSE))),1,IF(EXACT(C21,VLOOKUP(C21,Y_N,1,FALSE)),0,1)
+IF(ISERROR(EXACT(D21,VLOOKUP(D21,Y_N,1,FALSE))),1,IF(EXACT(D21,VLOOKUP(D21,Y_N,1,FALSE)),0,1)
+IF(ISERROR(EXACT(E21,VLOOKUP(E21,Y_N,1,FALSE))),1,IF(EXACT(E21,VLOOKUP(E21,Y_N,1,FALSE)),0,1))))</f>
        <v>1</v>
      </c>
      <c r="I21" s="119"/>
    </row>
    <row r="22" spans="1:12 16381:16381" x14ac:dyDescent="0.25">
      <c r="B22" s="94"/>
      <c r="C22" s="123"/>
      <c r="D22" s="123"/>
      <c r="E22" s="122"/>
      <c r="F22" s="94"/>
      <c r="G22" s="94"/>
      <c r="H22" s="87">
        <f>IF(COUNTIF(C21:E21, "No") &lt;&gt; 2, 1,0)</f>
        <v>1</v>
      </c>
      <c r="I22" s="119"/>
    </row>
    <row r="23" spans="1:12 16381:16381" ht="15.75" thickBot="1" x14ac:dyDescent="0.3">
      <c r="H23" s="87" t="str">
        <f>IF(COUNTIF(D21:E21,"Yes")=1,"Yes","No")</f>
        <v>No</v>
      </c>
    </row>
    <row r="24" spans="1:12 16381:16381" x14ac:dyDescent="0.25">
      <c r="A24" s="93">
        <v>26</v>
      </c>
      <c r="B24" s="363" t="str">
        <f>IF(E21="Yes",TRIM("Please list the top 5 countries by customer base."),IF(D21="Yes","Please list the top 5 countries by customer base",TRIM("Please do not complete this table if the firms operations and customer base are restricted to Ireland only.")))</f>
        <v>Please do not complete this table if the firms operations and customer base are restricted to Ireland only.</v>
      </c>
      <c r="C24" s="348" t="s">
        <v>441</v>
      </c>
      <c r="D24" s="349"/>
      <c r="E24" s="124" t="str">
        <f>IF(AND(H23="No",COUNTA(C25:C29)&gt;0),"Please clear the data","")</f>
        <v/>
      </c>
    </row>
    <row r="25" spans="1:12 16381:16381" ht="18.75" customHeight="1" x14ac:dyDescent="0.25">
      <c r="B25" s="363"/>
      <c r="C25" s="350"/>
      <c r="D25" s="351"/>
      <c r="E25" s="105" t="str">
        <f>IF(H25&gt;0,IF(H23="No","*","At least one row of the table is mandatory."),"")</f>
        <v/>
      </c>
      <c r="F25" s="125"/>
      <c r="H25" s="128">
        <f>IF(AND(H23="No",C25=""),0,IF(AND(H23="No",C25&lt;&gt;""),1,IF(ISERROR(EXACT(C25,VLOOKUP(C25,Country_All,1,FALSE))),1,IF(EXACT(C25,VLOOKUP(C25,Country_All,1,FALSE)),0,1))))
+IF(AND(C25&gt;0,C24=""),1,0)</f>
        <v>0</v>
      </c>
      <c r="I25" s="119"/>
      <c r="J25" s="119"/>
      <c r="K25" s="119"/>
      <c r="L25" s="119"/>
      <c r="XFA25" s="119"/>
    </row>
    <row r="26" spans="1:12 16381:16381" ht="18.75" customHeight="1" x14ac:dyDescent="0.25">
      <c r="B26" s="363"/>
      <c r="C26" s="350"/>
      <c r="D26" s="351"/>
      <c r="E26" s="286" t="str">
        <f>IF(H26&gt;0,"*","")</f>
        <v/>
      </c>
      <c r="F26" s="126"/>
      <c r="H26" s="128">
        <f>IF(H23="No",0,IF(AND(H23="Yes",C26=""),0,IF(ISERROR(EXACT(C26,VLOOKUP(C26,Country_All,1,FALSE))),1,IF(EXACT(C26,VLOOKUP(C26,Country_All,1,FALSE)),0,1))))
+IF(COUNTIF(C25,C26)&gt;0,1,0)
+IF(AND(C26&gt;0,C25=""),1,0)</f>
        <v>0</v>
      </c>
      <c r="I26" s="119"/>
      <c r="J26" s="119"/>
      <c r="K26" s="119"/>
      <c r="L26" s="119"/>
      <c r="XFA26" s="119"/>
    </row>
    <row r="27" spans="1:12 16381:16381" ht="18.75" customHeight="1" x14ac:dyDescent="0.25">
      <c r="B27" s="363"/>
      <c r="C27" s="350"/>
      <c r="D27" s="351"/>
      <c r="E27" s="286" t="str">
        <f t="shared" ref="E27:E29" si="0">IF(H27&gt;0,"*","")</f>
        <v/>
      </c>
      <c r="F27" s="126"/>
      <c r="H27" s="128">
        <f>IF(H23="No",0,IF(AND(H23="Yes",C27=""),0,IF(ISERROR(EXACT(C27,VLOOKUP(C27,Country_All,1,FALSE))),1,IF(EXACT(C27,VLOOKUP(C27,Country_All,1,FALSE)),0,1))))
+IF(COUNTIF(C25:C26,C27)&gt;0,1,0)
+IF(AND(C27&gt;0,C26=""),1,0)</f>
        <v>0</v>
      </c>
      <c r="I27" s="119"/>
      <c r="J27" s="119"/>
      <c r="K27" s="119"/>
      <c r="L27" s="119"/>
      <c r="XFA27" s="119"/>
    </row>
    <row r="28" spans="1:12 16381:16381" ht="18.75" customHeight="1" x14ac:dyDescent="0.25">
      <c r="B28" s="363"/>
      <c r="C28" s="352"/>
      <c r="D28" s="353"/>
      <c r="E28" s="286" t="str">
        <f t="shared" si="0"/>
        <v/>
      </c>
      <c r="F28" s="126"/>
      <c r="H28" s="128">
        <f>IF(H23="No",0,IF(AND(H23="Yes",C28=""),0,IF(ISERROR(EXACT(C28,VLOOKUP(C28,Country_All,1,FALSE))),1,IF(EXACT(C28,VLOOKUP(C28,Country_All,1,FALSE)),0,1))))
+IF(COUNTIF(C25:C27,C28)&gt;0,1,0)
+IF(AND(C28&gt;0,C27=""),1,0)</f>
        <v>0</v>
      </c>
      <c r="I28" s="119"/>
      <c r="J28" s="119"/>
      <c r="K28" s="119"/>
      <c r="L28" s="119"/>
    </row>
    <row r="29" spans="1:12 16381:16381" ht="18.75" customHeight="1" x14ac:dyDescent="0.25">
      <c r="B29" s="363"/>
      <c r="C29" s="350"/>
      <c r="D29" s="351"/>
      <c r="E29" s="286" t="str">
        <f t="shared" si="0"/>
        <v/>
      </c>
      <c r="F29" s="126"/>
      <c r="H29" s="128">
        <f>IF(H23="No",0,IF(AND(H23="Yes",C29=""),0,IF(ISERROR(EXACT(C29,VLOOKUP(C29,Country_All,1,FALSE))),1,IF(EXACT(C29,VLOOKUP(C29,Country_All,1,FALSE)),0,1))))
+IF(COUNTIF(C25:C28,C29)&gt;0,1,0)
+IF(AND(C29&gt;0,C28=""),1,0)</f>
        <v>0</v>
      </c>
      <c r="I29" s="119"/>
      <c r="J29" s="119"/>
      <c r="K29" s="119"/>
      <c r="L29" s="119"/>
    </row>
    <row r="30" spans="1:12 16381:16381" ht="15.75" thickBot="1" x14ac:dyDescent="0.3">
      <c r="E30" s="112" t="str">
        <f>IF(H30&gt;0,IF(E25="No","Please clear data","The same country can only be selected once"),"")</f>
        <v/>
      </c>
    </row>
    <row r="31" spans="1:12 16381:16381" ht="23.25" customHeight="1" thickBot="1" x14ac:dyDescent="0.3">
      <c r="B31" s="360" t="s">
        <v>295</v>
      </c>
      <c r="C31" s="361"/>
      <c r="D31" s="361"/>
      <c r="E31" s="362"/>
    </row>
    <row r="32" spans="1:12 16381:16381" ht="15.75" thickBot="1" x14ac:dyDescent="0.3"/>
    <row r="33" spans="1:11" ht="42.75" x14ac:dyDescent="0.25">
      <c r="A33" s="93">
        <v>27</v>
      </c>
      <c r="B33" s="150" t="s">
        <v>333</v>
      </c>
      <c r="C33" s="151" t="s">
        <v>296</v>
      </c>
      <c r="D33" s="339" t="s">
        <v>45</v>
      </c>
      <c r="E33" s="340"/>
    </row>
    <row r="34" spans="1:11" ht="79.5" customHeight="1" x14ac:dyDescent="0.25">
      <c r="B34" s="141"/>
      <c r="C34" s="156"/>
      <c r="D34" s="346" t="s">
        <v>370</v>
      </c>
      <c r="E34" s="347"/>
      <c r="F34" s="291" t="str">
        <f>IF(H34&gt;0,"*","")</f>
        <v>*</v>
      </c>
      <c r="H34" s="87">
        <f>IF(AND(C34&lt;&gt;"N/A",OR(COUNTIF(C34:C38,"&lt;="&amp;C34)&lt;&gt;C34,COUNTIF(C34:C38,C34)&lt;&gt;1)),1,IF(ISERROR(EXACT(C34,VLOOKUP(C34,Ranking,1,FALSE))),1,IF(ISERROR(EXACT(C34,VLOOKUP(C34,Ranking,1,FALSE))),1,0)))</f>
        <v>1</v>
      </c>
      <c r="I34" s="119"/>
    </row>
    <row r="35" spans="1:11" ht="75" customHeight="1" x14ac:dyDescent="0.25">
      <c r="B35" s="157" t="s">
        <v>539</v>
      </c>
      <c r="C35" s="156"/>
      <c r="D35" s="346" t="s">
        <v>540</v>
      </c>
      <c r="E35" s="347"/>
      <c r="F35" s="291" t="str">
        <f t="shared" ref="F35:F38" si="1">IF(H35&gt;0,"*","")</f>
        <v>*</v>
      </c>
      <c r="H35" s="87">
        <f>IF(AND(C35&lt;&gt;"N/A",OR(COUNTIF(C34:C38,"&lt;="&amp;C35)&lt;&gt;C35,COUNTIF(C34:C38,C35)&lt;&gt;1)),1,IF(ISERROR(EXACT(C35,VLOOKUP(C35,Ranking,1,FALSE))),1,IF(ISERROR(EXACT(C35,VLOOKUP(C35,Ranking,1,FALSE))),1,0)))</f>
        <v>1</v>
      </c>
      <c r="I35" s="119"/>
    </row>
    <row r="36" spans="1:11" ht="39" customHeight="1" x14ac:dyDescent="0.25">
      <c r="B36" s="157" t="s">
        <v>476</v>
      </c>
      <c r="C36" s="156"/>
      <c r="D36" s="346" t="s">
        <v>371</v>
      </c>
      <c r="E36" s="347"/>
      <c r="F36" s="291" t="str">
        <f t="shared" si="1"/>
        <v>*</v>
      </c>
      <c r="H36" s="87">
        <f>IF(AND(C36&lt;&gt;"N/A",OR(COUNTIF(C34:C38,"&lt;="&amp;C36)&lt;&gt;C36,COUNTIF(C34:C38,C36)&lt;&gt;1)),1,IF(ISERROR(EXACT(C36,VLOOKUP(C36,Ranking,1,FALSE))),1,IF(ISERROR(EXACT(C36,VLOOKUP(C36,Ranking,1,FALSE))),1,0)))</f>
        <v>1</v>
      </c>
      <c r="I36" s="119"/>
    </row>
    <row r="37" spans="1:11" ht="70.5" customHeight="1" x14ac:dyDescent="0.25">
      <c r="B37" s="150"/>
      <c r="C37" s="156"/>
      <c r="D37" s="346" t="s">
        <v>372</v>
      </c>
      <c r="E37" s="347"/>
      <c r="F37" s="291" t="str">
        <f t="shared" si="1"/>
        <v>*</v>
      </c>
      <c r="H37" s="87">
        <f>IF(AND(C37&lt;&gt;"N/A",OR(COUNTIF(C34:C38,"&lt;="&amp;C37)&lt;&gt;C37,COUNTIF(C34:C38,C37)&lt;&gt;1)),1,IF(ISERROR(EXACT(C37,VLOOKUP(C37,Ranking,1,FALSE))),1,IF(ISERROR(EXACT(C37,VLOOKUP(C37,Ranking,1,FALSE))),1,0)))</f>
        <v>1</v>
      </c>
      <c r="I37" s="119"/>
    </row>
    <row r="38" spans="1:11" ht="33" customHeight="1" thickBot="1" x14ac:dyDescent="0.3">
      <c r="B38" s="150"/>
      <c r="C38" s="154"/>
      <c r="D38" s="344" t="s">
        <v>397</v>
      </c>
      <c r="E38" s="345"/>
      <c r="F38" s="291" t="str">
        <f t="shared" si="1"/>
        <v>*</v>
      </c>
      <c r="H38" s="87">
        <f>IF(AND(C38&lt;&gt;"N/A",OR(COUNTIF(C34:C38,"&lt;="&amp;C38)&lt;&gt;C38,COUNTIF(C34:C38,C38)&lt;&gt;1)),1,IF(ISERROR(EXACT(C38,VLOOKUP(C38,Ranking,1,FALSE))),1,IF(ISERROR(EXACT(C38,VLOOKUP(C38,Ranking,1,FALSE))),1,0)))</f>
        <v>1</v>
      </c>
      <c r="I38" s="119"/>
    </row>
    <row r="39" spans="1:11" ht="25.5" customHeight="1" thickBot="1" x14ac:dyDescent="0.3">
      <c r="B39" s="141"/>
      <c r="C39" s="158" t="str">
        <f>IF(H39&gt;0,"Fields cannot be left blank.","")</f>
        <v>Fields cannot be left blank.</v>
      </c>
      <c r="D39" s="141"/>
      <c r="E39" s="141"/>
      <c r="H39" s="87">
        <f>IF(OR(ISBLANK(C34), ISBLANK(C35), ISBLANK(C36), ISBLANK(C37), ISBLANK(C38), COUNTIF(C34:C38, "N/A") = 5),1,0)</f>
        <v>1</v>
      </c>
      <c r="I39" s="119"/>
    </row>
    <row r="40" spans="1:11" ht="40.5" customHeight="1" thickBot="1" x14ac:dyDescent="0.3">
      <c r="A40" s="93">
        <v>28</v>
      </c>
      <c r="B40" s="159" t="s">
        <v>347</v>
      </c>
      <c r="C40" s="357"/>
      <c r="D40" s="358"/>
      <c r="E40" s="359"/>
      <c r="F40" s="286" t="str">
        <f>IF(H40&gt;0,"*","")</f>
        <v>*</v>
      </c>
      <c r="H40" s="87">
        <f>IF(AND(C38&lt;&gt;"N/A",ISBLANK(C40)),1,0)+IF(AND(C38="N/A",ISTEXT(C40)),1,0)</f>
        <v>1</v>
      </c>
      <c r="I40" s="119"/>
    </row>
    <row r="41" spans="1:11" ht="15.75" thickBot="1" x14ac:dyDescent="0.3">
      <c r="B41" s="141"/>
      <c r="C41" s="158" t="str">
        <f>IF(H40&gt;0,IF(C38&lt;&gt;"N/A","Please detail other distribution channel(s).",""),"")</f>
        <v>Please detail other distribution channel(s).</v>
      </c>
      <c r="D41" s="160"/>
      <c r="E41" s="141"/>
      <c r="H41" s="87"/>
      <c r="I41" s="119"/>
    </row>
    <row r="42" spans="1:11" ht="43.5" thickBot="1" x14ac:dyDescent="0.3">
      <c r="A42" s="93">
        <v>29</v>
      </c>
      <c r="B42" s="150" t="s">
        <v>298</v>
      </c>
      <c r="C42" s="161"/>
      <c r="D42" s="141"/>
      <c r="E42" s="141"/>
      <c r="F42" s="96"/>
      <c r="H42" s="87">
        <f>IF(ISERROR(EXACT(C42,VLOOKUP(C42,FOE_FOS,1,FALSE))),1,IF(EXACT(C42,VLOOKUP(C42,FOE_FOS,1,FALSE)),0,1))</f>
        <v>1</v>
      </c>
      <c r="I42" s="119"/>
      <c r="J42" s="119"/>
    </row>
    <row r="43" spans="1:11" ht="15.75" thickBot="1" x14ac:dyDescent="0.3">
      <c r="B43" s="141"/>
      <c r="C43" s="141"/>
      <c r="D43" s="141"/>
      <c r="E43" s="150"/>
      <c r="H43" s="128"/>
    </row>
    <row r="44" spans="1:11" ht="28.5" x14ac:dyDescent="0.25">
      <c r="A44" s="93">
        <v>30</v>
      </c>
      <c r="B44" s="150" t="s">
        <v>460</v>
      </c>
      <c r="C44" s="162"/>
      <c r="D44" s="134" t="s">
        <v>507</v>
      </c>
      <c r="E44" s="163" t="str">
        <f>IF(AND(C42="No",COUNTA(D45:D46)&gt;0),"Please clear the data.","")</f>
        <v/>
      </c>
      <c r="H44" s="129">
        <f>IF(ISTEXT(D45),1,IF(ISTEXT(D46),1,0))+IF(AND(C42="No",SUM(D45:D46)&gt;0),1,0)</f>
        <v>0</v>
      </c>
    </row>
    <row r="45" spans="1:11" ht="18" x14ac:dyDescent="0.25">
      <c r="B45" s="141"/>
      <c r="C45" s="164" t="s">
        <v>46</v>
      </c>
      <c r="D45" s="145"/>
      <c r="E45" s="286" t="str">
        <f>IF(AND(C42="No",ISNUMBER(D45)),"*",IF(H45&gt;0,"*",""))</f>
        <v>*</v>
      </c>
      <c r="H45" s="128">
        <f>IF(AND(C42="FOS",D45=""),1,0)+IF(AND(C42="FOS &amp; FOE",D45=""),1,0)+IF(AND(C42="FOE",D45&lt;&gt;""),1,0)+IF(AND(C42="",D45=""),1,0)</f>
        <v>1</v>
      </c>
      <c r="I45" s="51"/>
      <c r="J45" s="119"/>
      <c r="K45" s="119"/>
    </row>
    <row r="46" spans="1:11" ht="18.75" thickBot="1" x14ac:dyDescent="0.3">
      <c r="B46" s="141"/>
      <c r="C46" s="165" t="s">
        <v>47</v>
      </c>
      <c r="D46" s="137"/>
      <c r="E46" s="286" t="str">
        <f>IF(AND(C42="No",ISNUMBER(D46)),"*",IF(H46&gt;0,"*",""))</f>
        <v>*</v>
      </c>
      <c r="F46" s="130"/>
      <c r="H46" s="128">
        <f>IF(AND(C42="FOE",D46=""),1,0)+IF(AND(C42="FOS &amp; FOE",D46=""),1,0)+IF(AND(C42="FOS",D46&lt;&gt;""),1,0)+IF(AND(C42="",D46=""),1,0)+IF(OR(AND(C42&lt;&gt;"FOE",C42&lt;&gt;"FOS &amp; FOE"),AND(D46&gt;0)),0,1)</f>
        <v>1</v>
      </c>
      <c r="I46" s="119"/>
    </row>
    <row r="47" spans="1:11" ht="15.75" thickBot="1" x14ac:dyDescent="0.3">
      <c r="B47" s="141"/>
      <c r="C47" s="141"/>
      <c r="D47" s="166"/>
      <c r="E47" s="287"/>
      <c r="F47" s="94"/>
      <c r="H47" s="128"/>
    </row>
    <row r="48" spans="1:11" ht="38.25" customHeight="1" x14ac:dyDescent="0.25">
      <c r="A48" s="93">
        <v>31</v>
      </c>
      <c r="B48" s="281" t="s">
        <v>461</v>
      </c>
      <c r="C48" s="151" t="s">
        <v>299</v>
      </c>
      <c r="D48" s="143" t="s">
        <v>71</v>
      </c>
      <c r="E48" s="288" t="str">
        <f>IF(AND(C42="No",COUNTA(D49:D98)&gt;0),"Please clear the data","")</f>
        <v/>
      </c>
      <c r="F48" s="96"/>
      <c r="H48" s="128"/>
    </row>
    <row r="49" spans="2:15" ht="18" x14ac:dyDescent="0.25">
      <c r="B49" s="141"/>
      <c r="C49" s="167"/>
      <c r="D49" s="168"/>
      <c r="E49" s="290" t="str">
        <f>IF(H49&gt;0,"*","")</f>
        <v>*</v>
      </c>
      <c r="H49" s="128">
        <f>IF(C$42&lt;&gt;"No",IF(ISERROR(EXACT(D49,VLOOKUP(C49,FOE_FOS,1,FALSE))),0,IF(EXACT(C49,VLOOKUP(C49,FOE_FOS,1,FALSE)),0,1)))
+IF(C$42&lt;&gt;"No",IF(ISERROR(EXACT(D49,VLOOKUP(D49,Country_EEA,1,FALSE))),0,IF(EXACT(D49,VLOOKUP(D49,Country_EEA,1,FALSE)),0,1)))
+IF(C$42="",0,IF(COUNTIF($C$42,"*"&amp;C49&amp;"*")&lt;&gt;0,0,1))
+IF(C42&lt;&gt;"No",IF(COUNTBLANK(C49:D49)&lt;&gt;0,1,0),0)
+IF(COUNTBLANK(C49:D49)=1,1,0)
+(IF(ISERROR(VLOOKUP(C42,FOEFOS,2,FALSE)),0,VLOOKUP(C42,FOEFOS,2,FALSE))-(IF(OR(C42="FOS",C42="FOS &amp; FOE"),IF(COUNTIF($C$49:$C$98,"FOS")&gt;=1,1,0),0)+IF(OR(C42="FOE",C42="FOS &amp; FOE"),IF(COUNTIF($C$49:$C$98,"FOE")&gt;=1,1,0),0)))
+IF(C42="",IF(COUNTBLANK(C49:D49)&lt;&gt;2,1,0))</f>
        <v>1</v>
      </c>
      <c r="I49" s="119"/>
      <c r="J49" s="119"/>
    </row>
    <row r="50" spans="2:15" ht="18" x14ac:dyDescent="0.25">
      <c r="B50" s="141"/>
      <c r="C50" s="167"/>
      <c r="D50" s="168"/>
      <c r="E50" s="290" t="str">
        <f>IF(H50&gt;0,"*","")</f>
        <v/>
      </c>
      <c r="H50" s="128">
        <f>IF(C$42&lt;&gt;"No",IF(ISERROR(EXACT(C50,VLOOKUP(C50,FOE_FOS,1,FALSE))),0,IF(EXACT(C50,VLOOKUP(C50,FOE_FOS,1,FALSE)),0,1)))
+IF(C$42&lt;&gt;"No",IF(ISERROR(EXACT(D50,VLOOKUP(D50,Country_EEA,1,FALSE))),0,IF(EXACT(D50,VLOOKUP(D50,Country_EEA,1,FALSE)),0,1)))
+IF(C$42="",0,IF(COUNTIF($C$42,"*"&amp;C50&amp;"*")&lt;&gt;0,0,1))
+IF(COUNTIFS($C$49:$C$98,C50,$D$49:$D$98,D50)&gt;1,1,0)
+IF(COUNTBLANK(C50:D50)=1,1,0)
+IF(AND(C50&gt;0,C49=""),1,0)</f>
        <v>0</v>
      </c>
      <c r="I50" s="119"/>
      <c r="J50" s="119"/>
      <c r="M50" s="119"/>
      <c r="N50" s="119"/>
      <c r="O50" s="119"/>
    </row>
    <row r="51" spans="2:15" ht="18" x14ac:dyDescent="0.25">
      <c r="B51" s="141"/>
      <c r="C51" s="167"/>
      <c r="D51" s="168"/>
      <c r="E51" s="289" t="str">
        <f t="shared" ref="E51:E98" si="2">IF(H51&gt;0,"*","")</f>
        <v/>
      </c>
      <c r="H51" s="128">
        <f>IF(C$42&lt;&gt;"No",IF(ISERROR(EXACT(C51,VLOOKUP(C51,FOE_FOS,1,FALSE))),0,IF(EXACT(C51,VLOOKUP(C51,FOE_FOS,1,FALSE)),0,1)))
+IF(C$42&lt;&gt;"No",IF(ISERROR(EXACT(D51,VLOOKUP(D51,Country_EEA,1,FALSE))),0,IF(EXACT(D51,VLOOKUP(D51,Country_EEA,1,FALSE)),0,1)))
+IF(C$42="",0,IF(COUNTIF($C$42,"*"&amp;C51&amp;"*")&lt;&gt;0,0,1))
+IF(COUNTIFS($C$49:$C$98,C51,$D$49:$D$98,D51)&gt;1,1,0)
+IF(COUNTBLANK(C51:D51)=1,1,0)
+IF(AND(C51&gt;0,C50=""),1,0)</f>
        <v>0</v>
      </c>
      <c r="I51" s="119"/>
      <c r="J51" s="119"/>
    </row>
    <row r="52" spans="2:15" ht="18" x14ac:dyDescent="0.25">
      <c r="B52" s="141"/>
      <c r="C52" s="167"/>
      <c r="D52" s="168"/>
      <c r="E52" s="289" t="str">
        <f t="shared" si="2"/>
        <v/>
      </c>
      <c r="H52" s="128">
        <f t="shared" ref="H52:H81" si="3">IF(C$42&lt;&gt;"No",IF(ISERROR(EXACT(C52,VLOOKUP(C52,FOE_FOS,1,FALSE))),0,IF(EXACT(C52,VLOOKUP(C52,FOE_FOS,1,FALSE)),0,1)))
+IF(C$42&lt;&gt;"No",IF(ISERROR(EXACT(D52,VLOOKUP(D52,Country_EEA,1,FALSE))),0,IF(EXACT(D52,VLOOKUP(D52,Country_EEA,1,FALSE)),0,1)))
+IF(C$42="",0,IF(COUNTIF($C$42,"*"&amp;C52&amp;"*")&lt;&gt;0,0,1))
+IF(COUNTIFS($C$49:$C$98,C52,$D$49:$D$98,D52)&gt;1,1,0)
+IF(COUNTBLANK(C52:D52)=1,1,0)
+IF(AND(C52&gt;0,C51=""),1,0)</f>
        <v>0</v>
      </c>
      <c r="I52" s="119"/>
      <c r="J52" s="119"/>
      <c r="K52" s="119"/>
    </row>
    <row r="53" spans="2:15" ht="18" x14ac:dyDescent="0.25">
      <c r="B53" s="141"/>
      <c r="C53" s="167"/>
      <c r="D53" s="168"/>
      <c r="E53" s="289" t="str">
        <f t="shared" si="2"/>
        <v/>
      </c>
      <c r="H53" s="128">
        <f t="shared" si="3"/>
        <v>0</v>
      </c>
      <c r="I53" s="119"/>
    </row>
    <row r="54" spans="2:15" ht="18" x14ac:dyDescent="0.25">
      <c r="B54" s="141"/>
      <c r="C54" s="167"/>
      <c r="D54" s="168"/>
      <c r="E54" s="289" t="str">
        <f t="shared" si="2"/>
        <v/>
      </c>
      <c r="H54" s="128">
        <f t="shared" si="3"/>
        <v>0</v>
      </c>
      <c r="I54" s="119"/>
    </row>
    <row r="55" spans="2:15" ht="18" x14ac:dyDescent="0.25">
      <c r="B55" s="141"/>
      <c r="C55" s="167"/>
      <c r="D55" s="168"/>
      <c r="E55" s="289" t="str">
        <f t="shared" si="2"/>
        <v/>
      </c>
      <c r="H55" s="128">
        <f t="shared" si="3"/>
        <v>0</v>
      </c>
      <c r="I55" s="119"/>
    </row>
    <row r="56" spans="2:15" ht="18" x14ac:dyDescent="0.25">
      <c r="B56" s="141"/>
      <c r="C56" s="167"/>
      <c r="D56" s="168"/>
      <c r="E56" s="289" t="str">
        <f t="shared" si="2"/>
        <v/>
      </c>
      <c r="H56" s="128">
        <f t="shared" si="3"/>
        <v>0</v>
      </c>
      <c r="I56" s="119"/>
    </row>
    <row r="57" spans="2:15" ht="18" x14ac:dyDescent="0.25">
      <c r="B57" s="141"/>
      <c r="C57" s="167"/>
      <c r="D57" s="168"/>
      <c r="E57" s="289" t="str">
        <f t="shared" si="2"/>
        <v/>
      </c>
      <c r="H57" s="128">
        <f t="shared" si="3"/>
        <v>0</v>
      </c>
      <c r="I57" s="119"/>
    </row>
    <row r="58" spans="2:15" ht="18" x14ac:dyDescent="0.25">
      <c r="B58" s="141"/>
      <c r="C58" s="167"/>
      <c r="D58" s="168"/>
      <c r="E58" s="289" t="str">
        <f t="shared" si="2"/>
        <v/>
      </c>
      <c r="H58" s="128">
        <f t="shared" si="3"/>
        <v>0</v>
      </c>
      <c r="I58" s="119"/>
    </row>
    <row r="59" spans="2:15" ht="18" x14ac:dyDescent="0.25">
      <c r="B59" s="141"/>
      <c r="C59" s="167"/>
      <c r="D59" s="168"/>
      <c r="E59" s="289" t="str">
        <f t="shared" si="2"/>
        <v/>
      </c>
      <c r="H59" s="128">
        <f>IF(C$42&lt;&gt;"No",IF(ISERROR(EXACT(C59,VLOOKUP(C59,FOE_FOS,1,FALSE))),0,IF(EXACT(C59,VLOOKUP(C59,FOE_FOS,1,FALSE)),0,1)))
+IF(C$42&lt;&gt;"No",IF(ISERROR(EXACT(D59,VLOOKUP(D59,Country_EEA,1,FALSE))),0,IF(EXACT(D59,VLOOKUP(D59,Country_EEA,1,FALSE)),0,1)))
+IF(C$42="",0,IF(COUNTIF($C$42,"*"&amp;C59&amp;"*")&lt;&gt;0,0,1))
+IF(COUNTIFS($C$49:$C$98,C59,$D$49:$D$98,D59)&gt;1,1,0)
+IF(COUNTBLANK(C59:D59)=1,1,0)
+IF(AND(C59&gt;0,C58=""),1,0)</f>
        <v>0</v>
      </c>
      <c r="I59" s="119"/>
    </row>
    <row r="60" spans="2:15" ht="18" x14ac:dyDescent="0.25">
      <c r="B60" s="141"/>
      <c r="C60" s="167"/>
      <c r="D60" s="168"/>
      <c r="E60" s="289" t="str">
        <f t="shared" si="2"/>
        <v/>
      </c>
      <c r="H60" s="128">
        <f>IF(C$42&lt;&gt;"No",IF(ISERROR(EXACT(C60,VLOOKUP(C60,FOE_FOS,1,FALSE))),0,IF(EXACT(C60,VLOOKUP(C60,FOE_FOS,1,FALSE)),0,1)))
+IF(C$42&lt;&gt;"No",IF(ISERROR(EXACT(D60,VLOOKUP(D60,Country_EEA,1,FALSE))),0,IF(EXACT(D60,VLOOKUP(D60,Country_EEA,1,FALSE)),0,1)))
+IF(C$42="",0,IF(COUNTIF($C$42,"*"&amp;C60&amp;"*")&lt;&gt;0,0,1))
+IF(COUNTIFS($C$49:$C$98,C60,$D$49:$D$98,D60)&gt;1,1,0)
+IF(COUNTBLANK(C60:D60)=1,1,0)
+IF(AND(C60&gt;0,C59=""),1,0)</f>
        <v>0</v>
      </c>
      <c r="I60" s="119"/>
    </row>
    <row r="61" spans="2:15" ht="18" x14ac:dyDescent="0.25">
      <c r="B61" s="141"/>
      <c r="C61" s="167"/>
      <c r="D61" s="168"/>
      <c r="E61" s="289" t="str">
        <f t="shared" si="2"/>
        <v/>
      </c>
      <c r="H61" s="128">
        <f t="shared" si="3"/>
        <v>0</v>
      </c>
      <c r="I61" s="119"/>
    </row>
    <row r="62" spans="2:15" ht="18" x14ac:dyDescent="0.25">
      <c r="B62" s="141"/>
      <c r="C62" s="167"/>
      <c r="D62" s="168"/>
      <c r="E62" s="289" t="str">
        <f t="shared" si="2"/>
        <v/>
      </c>
      <c r="H62" s="128">
        <f t="shared" si="3"/>
        <v>0</v>
      </c>
      <c r="I62" s="119"/>
    </row>
    <row r="63" spans="2:15" ht="18" x14ac:dyDescent="0.25">
      <c r="B63" s="141"/>
      <c r="C63" s="167"/>
      <c r="D63" s="168"/>
      <c r="E63" s="289" t="str">
        <f t="shared" si="2"/>
        <v/>
      </c>
      <c r="H63" s="128">
        <f t="shared" si="3"/>
        <v>0</v>
      </c>
      <c r="I63" s="119"/>
    </row>
    <row r="64" spans="2:15" ht="18" x14ac:dyDescent="0.25">
      <c r="B64" s="141"/>
      <c r="C64" s="167"/>
      <c r="D64" s="168"/>
      <c r="E64" s="289" t="str">
        <f t="shared" si="2"/>
        <v/>
      </c>
      <c r="H64" s="128">
        <f t="shared" si="3"/>
        <v>0</v>
      </c>
      <c r="I64" s="119"/>
    </row>
    <row r="65" spans="2:9" ht="18" x14ac:dyDescent="0.25">
      <c r="B65" s="141"/>
      <c r="C65" s="167"/>
      <c r="D65" s="168"/>
      <c r="E65" s="289" t="str">
        <f t="shared" si="2"/>
        <v/>
      </c>
      <c r="H65" s="128">
        <f t="shared" si="3"/>
        <v>0</v>
      </c>
      <c r="I65" s="119"/>
    </row>
    <row r="66" spans="2:9" ht="18" x14ac:dyDescent="0.25">
      <c r="B66" s="141"/>
      <c r="C66" s="167"/>
      <c r="D66" s="168"/>
      <c r="E66" s="289" t="str">
        <f t="shared" si="2"/>
        <v/>
      </c>
      <c r="H66" s="128">
        <f t="shared" si="3"/>
        <v>0</v>
      </c>
      <c r="I66" s="119"/>
    </row>
    <row r="67" spans="2:9" ht="18" x14ac:dyDescent="0.25">
      <c r="B67" s="141"/>
      <c r="C67" s="167"/>
      <c r="D67" s="168"/>
      <c r="E67" s="289" t="str">
        <f t="shared" si="2"/>
        <v/>
      </c>
      <c r="H67" s="128">
        <f t="shared" si="3"/>
        <v>0</v>
      </c>
      <c r="I67" s="119"/>
    </row>
    <row r="68" spans="2:9" ht="18" x14ac:dyDescent="0.25">
      <c r="B68" s="141"/>
      <c r="C68" s="167"/>
      <c r="D68" s="168"/>
      <c r="E68" s="289" t="str">
        <f t="shared" si="2"/>
        <v/>
      </c>
      <c r="H68" s="128">
        <f t="shared" si="3"/>
        <v>0</v>
      </c>
      <c r="I68" s="119"/>
    </row>
    <row r="69" spans="2:9" ht="18" x14ac:dyDescent="0.25">
      <c r="B69" s="141"/>
      <c r="C69" s="167"/>
      <c r="D69" s="168"/>
      <c r="E69" s="289" t="str">
        <f t="shared" si="2"/>
        <v/>
      </c>
      <c r="H69" s="128">
        <f t="shared" si="3"/>
        <v>0</v>
      </c>
      <c r="I69" s="119"/>
    </row>
    <row r="70" spans="2:9" ht="18" x14ac:dyDescent="0.25">
      <c r="B70" s="141"/>
      <c r="C70" s="167"/>
      <c r="D70" s="168"/>
      <c r="E70" s="289" t="str">
        <f t="shared" si="2"/>
        <v/>
      </c>
      <c r="H70" s="128">
        <f t="shared" si="3"/>
        <v>0</v>
      </c>
      <c r="I70" s="119"/>
    </row>
    <row r="71" spans="2:9" ht="18" x14ac:dyDescent="0.25">
      <c r="B71" s="141"/>
      <c r="C71" s="167"/>
      <c r="D71" s="168"/>
      <c r="E71" s="289" t="str">
        <f t="shared" si="2"/>
        <v/>
      </c>
      <c r="H71" s="128">
        <f t="shared" si="3"/>
        <v>0</v>
      </c>
      <c r="I71" s="119"/>
    </row>
    <row r="72" spans="2:9" ht="18" x14ac:dyDescent="0.25">
      <c r="B72" s="141"/>
      <c r="C72" s="167"/>
      <c r="D72" s="168"/>
      <c r="E72" s="289" t="str">
        <f t="shared" si="2"/>
        <v/>
      </c>
      <c r="H72" s="128">
        <f t="shared" si="3"/>
        <v>0</v>
      </c>
      <c r="I72" s="119"/>
    </row>
    <row r="73" spans="2:9" ht="18" x14ac:dyDescent="0.25">
      <c r="B73" s="141"/>
      <c r="C73" s="167"/>
      <c r="D73" s="168"/>
      <c r="E73" s="289" t="str">
        <f t="shared" si="2"/>
        <v/>
      </c>
      <c r="H73" s="128">
        <f t="shared" si="3"/>
        <v>0</v>
      </c>
      <c r="I73" s="119"/>
    </row>
    <row r="74" spans="2:9" ht="18" x14ac:dyDescent="0.25">
      <c r="B74" s="141"/>
      <c r="C74" s="167"/>
      <c r="D74" s="168"/>
      <c r="E74" s="289" t="str">
        <f t="shared" si="2"/>
        <v/>
      </c>
      <c r="H74" s="128">
        <f t="shared" si="3"/>
        <v>0</v>
      </c>
      <c r="I74" s="119"/>
    </row>
    <row r="75" spans="2:9" ht="18" x14ac:dyDescent="0.25">
      <c r="B75" s="141"/>
      <c r="C75" s="167"/>
      <c r="D75" s="168"/>
      <c r="E75" s="289" t="str">
        <f t="shared" si="2"/>
        <v/>
      </c>
      <c r="H75" s="128">
        <f t="shared" si="3"/>
        <v>0</v>
      </c>
      <c r="I75" s="119"/>
    </row>
    <row r="76" spans="2:9" ht="18" x14ac:dyDescent="0.25">
      <c r="B76" s="141"/>
      <c r="C76" s="167"/>
      <c r="D76" s="168"/>
      <c r="E76" s="289" t="str">
        <f t="shared" si="2"/>
        <v/>
      </c>
      <c r="H76" s="128">
        <f t="shared" si="3"/>
        <v>0</v>
      </c>
      <c r="I76" s="119"/>
    </row>
    <row r="77" spans="2:9" ht="18" x14ac:dyDescent="0.25">
      <c r="B77" s="141"/>
      <c r="C77" s="167"/>
      <c r="D77" s="168"/>
      <c r="E77" s="289" t="str">
        <f t="shared" si="2"/>
        <v/>
      </c>
      <c r="H77" s="128">
        <f t="shared" si="3"/>
        <v>0</v>
      </c>
      <c r="I77" s="119"/>
    </row>
    <row r="78" spans="2:9" ht="18" x14ac:dyDescent="0.25">
      <c r="B78" s="141"/>
      <c r="C78" s="167"/>
      <c r="D78" s="168"/>
      <c r="E78" s="289" t="str">
        <f t="shared" si="2"/>
        <v/>
      </c>
      <c r="H78" s="128">
        <f t="shared" si="3"/>
        <v>0</v>
      </c>
      <c r="I78" s="119"/>
    </row>
    <row r="79" spans="2:9" ht="18" x14ac:dyDescent="0.25">
      <c r="B79" s="141"/>
      <c r="C79" s="167"/>
      <c r="D79" s="168"/>
      <c r="E79" s="289" t="str">
        <f t="shared" si="2"/>
        <v/>
      </c>
      <c r="H79" s="128">
        <f t="shared" si="3"/>
        <v>0</v>
      </c>
      <c r="I79" s="119"/>
    </row>
    <row r="80" spans="2:9" ht="18" x14ac:dyDescent="0.25">
      <c r="B80" s="141"/>
      <c r="C80" s="167"/>
      <c r="D80" s="168"/>
      <c r="E80" s="289" t="str">
        <f t="shared" si="2"/>
        <v/>
      </c>
      <c r="H80" s="128">
        <f t="shared" si="3"/>
        <v>0</v>
      </c>
      <c r="I80" s="119"/>
    </row>
    <row r="81" spans="2:9" ht="18" x14ac:dyDescent="0.25">
      <c r="B81" s="141"/>
      <c r="C81" s="167"/>
      <c r="D81" s="168"/>
      <c r="E81" s="289" t="str">
        <f t="shared" si="2"/>
        <v/>
      </c>
      <c r="H81" s="128">
        <f t="shared" si="3"/>
        <v>0</v>
      </c>
      <c r="I81" s="119"/>
    </row>
    <row r="82" spans="2:9" ht="18" x14ac:dyDescent="0.25">
      <c r="B82" s="141"/>
      <c r="C82" s="167"/>
      <c r="D82" s="168"/>
      <c r="E82" s="289" t="str">
        <f t="shared" si="2"/>
        <v/>
      </c>
      <c r="H82" s="128">
        <f t="shared" ref="H82:H98" si="4">IF(C$42&lt;&gt;"No",IF(ISERROR(EXACT(C82,VLOOKUP(C82,FOE_FOS,1,FALSE))),0,IF(EXACT(C82,VLOOKUP(C82,FOE_FOS,1,FALSE)),0,1)))
+IF(C$42&lt;&gt;"No",IF(ISERROR(EXACT(D82,VLOOKUP(D82,Country_EEA,1,FALSE))),0,IF(EXACT(D82,VLOOKUP(D82,Country_EEA,1,FALSE)),0,1)))
+IF(C$42="",0,IF(COUNTIF($C$42,"*"&amp;C82&amp;"*")&lt;&gt;0,0,1))
+IF(COUNTIFS($C$49:$C$98,C82,$D$49:$D$98,D82)&gt;1,1,0)
+IF(COUNTBLANK(C82:D82)=1,1,0)
+IF(AND(C82&gt;0,C81=""),1,0)</f>
        <v>0</v>
      </c>
      <c r="I82" s="119"/>
    </row>
    <row r="83" spans="2:9" ht="18" x14ac:dyDescent="0.25">
      <c r="B83" s="141"/>
      <c r="C83" s="167"/>
      <c r="D83" s="168"/>
      <c r="E83" s="289" t="str">
        <f t="shared" si="2"/>
        <v/>
      </c>
      <c r="H83" s="128">
        <f t="shared" si="4"/>
        <v>0</v>
      </c>
      <c r="I83" s="119"/>
    </row>
    <row r="84" spans="2:9" ht="18" x14ac:dyDescent="0.25">
      <c r="B84" s="141"/>
      <c r="C84" s="167"/>
      <c r="D84" s="168"/>
      <c r="E84" s="289" t="str">
        <f t="shared" si="2"/>
        <v/>
      </c>
      <c r="H84" s="128">
        <f t="shared" si="4"/>
        <v>0</v>
      </c>
      <c r="I84" s="119"/>
    </row>
    <row r="85" spans="2:9" ht="18" x14ac:dyDescent="0.25">
      <c r="B85" s="141"/>
      <c r="C85" s="167"/>
      <c r="D85" s="168"/>
      <c r="E85" s="289" t="str">
        <f t="shared" si="2"/>
        <v/>
      </c>
      <c r="H85" s="128">
        <f t="shared" si="4"/>
        <v>0</v>
      </c>
      <c r="I85" s="119"/>
    </row>
    <row r="86" spans="2:9" ht="18" x14ac:dyDescent="0.25">
      <c r="B86" s="141"/>
      <c r="C86" s="167"/>
      <c r="D86" s="168"/>
      <c r="E86" s="289" t="str">
        <f t="shared" si="2"/>
        <v/>
      </c>
      <c r="H86" s="128">
        <f t="shared" si="4"/>
        <v>0</v>
      </c>
      <c r="I86" s="119"/>
    </row>
    <row r="87" spans="2:9" ht="18" x14ac:dyDescent="0.25">
      <c r="B87" s="141"/>
      <c r="C87" s="167"/>
      <c r="D87" s="168"/>
      <c r="E87" s="289" t="str">
        <f t="shared" si="2"/>
        <v/>
      </c>
      <c r="H87" s="128">
        <f t="shared" si="4"/>
        <v>0</v>
      </c>
      <c r="I87" s="119"/>
    </row>
    <row r="88" spans="2:9" ht="18" x14ac:dyDescent="0.25">
      <c r="B88" s="141"/>
      <c r="C88" s="167"/>
      <c r="D88" s="168"/>
      <c r="E88" s="289" t="str">
        <f t="shared" si="2"/>
        <v/>
      </c>
      <c r="H88" s="128">
        <f t="shared" si="4"/>
        <v>0</v>
      </c>
      <c r="I88" s="119"/>
    </row>
    <row r="89" spans="2:9" ht="18" x14ac:dyDescent="0.25">
      <c r="B89" s="141"/>
      <c r="C89" s="167"/>
      <c r="D89" s="168"/>
      <c r="E89" s="289" t="str">
        <f t="shared" si="2"/>
        <v/>
      </c>
      <c r="H89" s="128">
        <f t="shared" si="4"/>
        <v>0</v>
      </c>
      <c r="I89" s="119"/>
    </row>
    <row r="90" spans="2:9" ht="18" x14ac:dyDescent="0.25">
      <c r="B90" s="141"/>
      <c r="C90" s="167"/>
      <c r="D90" s="168"/>
      <c r="E90" s="289" t="str">
        <f t="shared" si="2"/>
        <v/>
      </c>
      <c r="H90" s="128">
        <f t="shared" si="4"/>
        <v>0</v>
      </c>
      <c r="I90" s="119"/>
    </row>
    <row r="91" spans="2:9" ht="18" x14ac:dyDescent="0.25">
      <c r="B91" s="141"/>
      <c r="C91" s="167"/>
      <c r="D91" s="168"/>
      <c r="E91" s="289" t="str">
        <f t="shared" si="2"/>
        <v/>
      </c>
      <c r="H91" s="128">
        <f t="shared" si="4"/>
        <v>0</v>
      </c>
      <c r="I91" s="119"/>
    </row>
    <row r="92" spans="2:9" ht="18" x14ac:dyDescent="0.25">
      <c r="B92" s="141"/>
      <c r="C92" s="167"/>
      <c r="D92" s="168"/>
      <c r="E92" s="289" t="str">
        <f t="shared" si="2"/>
        <v/>
      </c>
      <c r="H92" s="128">
        <f t="shared" si="4"/>
        <v>0</v>
      </c>
      <c r="I92" s="119"/>
    </row>
    <row r="93" spans="2:9" ht="18" x14ac:dyDescent="0.25">
      <c r="B93" s="141"/>
      <c r="C93" s="167"/>
      <c r="D93" s="168"/>
      <c r="E93" s="289" t="str">
        <f t="shared" si="2"/>
        <v/>
      </c>
      <c r="H93" s="128">
        <f t="shared" si="4"/>
        <v>0</v>
      </c>
      <c r="I93" s="119"/>
    </row>
    <row r="94" spans="2:9" ht="18" x14ac:dyDescent="0.25">
      <c r="B94" s="141"/>
      <c r="C94" s="167"/>
      <c r="D94" s="168"/>
      <c r="E94" s="289" t="str">
        <f t="shared" si="2"/>
        <v/>
      </c>
      <c r="F94" s="131"/>
      <c r="G94" s="131"/>
      <c r="H94" s="128">
        <f t="shared" si="4"/>
        <v>0</v>
      </c>
      <c r="I94" s="119"/>
    </row>
    <row r="95" spans="2:9" ht="18" x14ac:dyDescent="0.25">
      <c r="B95" s="141"/>
      <c r="C95" s="167"/>
      <c r="D95" s="168"/>
      <c r="E95" s="289" t="str">
        <f t="shared" si="2"/>
        <v/>
      </c>
      <c r="F95" s="131"/>
      <c r="G95" s="131"/>
      <c r="H95" s="128">
        <f t="shared" si="4"/>
        <v>0</v>
      </c>
      <c r="I95" s="119"/>
    </row>
    <row r="96" spans="2:9" ht="18" x14ac:dyDescent="0.25">
      <c r="B96" s="141"/>
      <c r="C96" s="167"/>
      <c r="D96" s="168"/>
      <c r="E96" s="289" t="str">
        <f t="shared" si="2"/>
        <v/>
      </c>
      <c r="F96" s="131"/>
      <c r="G96" s="131"/>
      <c r="H96" s="128">
        <f t="shared" si="4"/>
        <v>0</v>
      </c>
      <c r="I96" s="119"/>
    </row>
    <row r="97" spans="2:9" ht="18" x14ac:dyDescent="0.25">
      <c r="B97" s="141"/>
      <c r="C97" s="167"/>
      <c r="D97" s="168"/>
      <c r="E97" s="289" t="str">
        <f t="shared" si="2"/>
        <v/>
      </c>
      <c r="F97" s="131"/>
      <c r="G97" s="131"/>
      <c r="H97" s="128">
        <f t="shared" si="4"/>
        <v>0</v>
      </c>
      <c r="I97" s="119"/>
    </row>
    <row r="98" spans="2:9" ht="18.75" thickBot="1" x14ac:dyDescent="0.3">
      <c r="B98" s="141"/>
      <c r="C98" s="167"/>
      <c r="D98" s="169"/>
      <c r="E98" s="289" t="str">
        <f t="shared" si="2"/>
        <v/>
      </c>
      <c r="F98" s="131"/>
      <c r="G98" s="131"/>
      <c r="H98" s="128">
        <f t="shared" si="4"/>
        <v>0</v>
      </c>
      <c r="I98" s="119"/>
    </row>
    <row r="99" spans="2:9" x14ac:dyDescent="0.25">
      <c r="E99" s="131"/>
      <c r="F99" s="131"/>
      <c r="G99" s="131"/>
      <c r="H99" s="128"/>
      <c r="I99" s="119"/>
    </row>
    <row r="100" spans="2:9" x14ac:dyDescent="0.25">
      <c r="E100" s="131"/>
      <c r="F100" s="131"/>
      <c r="G100" s="131"/>
      <c r="H100" s="128"/>
      <c r="I100" s="119"/>
    </row>
    <row r="101" spans="2:9" x14ac:dyDescent="0.25">
      <c r="E101" s="131"/>
      <c r="F101" s="131"/>
      <c r="G101" s="131"/>
      <c r="H101" s="128"/>
    </row>
    <row r="102" spans="2:9" x14ac:dyDescent="0.25">
      <c r="E102" s="131"/>
      <c r="F102" s="131"/>
      <c r="G102" s="131"/>
      <c r="H102" s="128"/>
    </row>
    <row r="103" spans="2:9" x14ac:dyDescent="0.25">
      <c r="E103" s="131"/>
      <c r="F103" s="131"/>
      <c r="G103" s="131"/>
    </row>
    <row r="104" spans="2:9" hidden="1" x14ac:dyDescent="0.25">
      <c r="E104" s="131"/>
      <c r="F104" s="131"/>
      <c r="G104" s="131"/>
    </row>
    <row r="105" spans="2:9" x14ac:dyDescent="0.25">
      <c r="E105" s="131"/>
      <c r="F105" s="131"/>
      <c r="G105" s="131"/>
    </row>
    <row r="106" spans="2:9" x14ac:dyDescent="0.25"/>
    <row r="107" spans="2:9" x14ac:dyDescent="0.25"/>
    <row r="108" spans="2:9" x14ac:dyDescent="0.25"/>
  </sheetData>
  <sheetProtection sheet="1" selectLockedCells="1"/>
  <mergeCells count="22">
    <mergeCell ref="C40:E40"/>
    <mergeCell ref="B5:E5"/>
    <mergeCell ref="B18:E18"/>
    <mergeCell ref="B31:E31"/>
    <mergeCell ref="B24:B29"/>
    <mergeCell ref="B11:B16"/>
    <mergeCell ref="D10:E10"/>
    <mergeCell ref="B2:E2"/>
    <mergeCell ref="D38:E38"/>
    <mergeCell ref="D35:E35"/>
    <mergeCell ref="D36:E36"/>
    <mergeCell ref="D37:E37"/>
    <mergeCell ref="D34:E34"/>
    <mergeCell ref="D33:E33"/>
    <mergeCell ref="C24:D24"/>
    <mergeCell ref="C25:D25"/>
    <mergeCell ref="C26:D26"/>
    <mergeCell ref="C27:D27"/>
    <mergeCell ref="C28:D28"/>
    <mergeCell ref="C29:D29"/>
    <mergeCell ref="B7:B9"/>
    <mergeCell ref="B3:E3"/>
  </mergeCells>
  <conditionalFormatting sqref="A48">
    <cfRule type="expression" dxfId="68" priority="22">
      <formula>IF(SUM($H$49:$H$102)&gt;0,1,0)</formula>
    </cfRule>
  </conditionalFormatting>
  <conditionalFormatting sqref="A44">
    <cfRule type="expression" dxfId="67" priority="21">
      <formula>COUNTIF($H$44:$H$47, 1)</formula>
    </cfRule>
  </conditionalFormatting>
  <conditionalFormatting sqref="A7">
    <cfRule type="expression" dxfId="66" priority="20">
      <formula>COUNTIF($H8:$H$10, 1)</formula>
    </cfRule>
  </conditionalFormatting>
  <conditionalFormatting sqref="A11">
    <cfRule type="expression" dxfId="65" priority="17">
      <formula>COUNTIF($H$12:$H$17, 1)</formula>
    </cfRule>
  </conditionalFormatting>
  <conditionalFormatting sqref="A21">
    <cfRule type="expression" dxfId="64" priority="16">
      <formula>IF(SUM($H$21:$H$22)&gt;0,1,0)</formula>
    </cfRule>
  </conditionalFormatting>
  <conditionalFormatting sqref="A24">
    <cfRule type="expression" dxfId="63" priority="15">
      <formula>COUNTIF($H$25:$H$29, 1)</formula>
    </cfRule>
  </conditionalFormatting>
  <conditionalFormatting sqref="A33">
    <cfRule type="expression" dxfId="62" priority="14">
      <formula>COUNTIF($H$34:$H$39, 1)</formula>
    </cfRule>
  </conditionalFormatting>
  <conditionalFormatting sqref="A40">
    <cfRule type="expression" dxfId="61" priority="13">
      <formula>IF(SUM($H$40)&gt;0,1,0)</formula>
    </cfRule>
  </conditionalFormatting>
  <conditionalFormatting sqref="A42">
    <cfRule type="expression" dxfId="60" priority="12">
      <formula>COUNTIF($H$42, 1)</formula>
    </cfRule>
  </conditionalFormatting>
  <conditionalFormatting sqref="D45">
    <cfRule type="expression" dxfId="59" priority="10">
      <formula>OR($C$42="No",$C$42="FOE",ISBLANK($C$42))</formula>
    </cfRule>
  </conditionalFormatting>
  <conditionalFormatting sqref="C49:D98">
    <cfRule type="expression" dxfId="58" priority="9">
      <formula>OR($C$42="No",ISBLANK($C$42))</formula>
    </cfRule>
  </conditionalFormatting>
  <conditionalFormatting sqref="D46">
    <cfRule type="expression" dxfId="57" priority="8">
      <formula>OR($C$42="No",$C$42="FOS",ISBLANK($C$42))</formula>
    </cfRule>
  </conditionalFormatting>
  <conditionalFormatting sqref="C40">
    <cfRule type="expression" dxfId="56" priority="3" stopIfTrue="1">
      <formula xml:space="preserve"> $C$38 = "N/A"</formula>
    </cfRule>
  </conditionalFormatting>
  <conditionalFormatting sqref="C25:D29">
    <cfRule type="expression" dxfId="55" priority="1">
      <formula>$H$23="No"</formula>
    </cfRule>
  </conditionalFormatting>
  <dataValidations xWindow="570" yWindow="495" count="21">
    <dataValidation type="whole" allowBlank="1" showErrorMessage="1" promptTitle="Total No. of Services" prompt="Please enter total number of services._x000a__x000a_Enter &quot;0&quot; if no services are offered." sqref="E9">
      <formula1>0</formula1>
      <formula2>999999999</formula2>
    </dataValidation>
    <dataValidation type="whole" allowBlank="1" showInputMessage="1" showErrorMessage="1" error="Please enter a valid number" promptTitle="Total No. of Products" prompt="Please enter total number of products._x000a__x000a_Enter &quot;0&quot; if no products are offered._x000a_" sqref="D8">
      <formula1>0</formula1>
      <formula2>999999999</formula2>
    </dataValidation>
    <dataValidation type="whole" allowBlank="1" showInputMessage="1" showErrorMessage="1" errorTitle="Specified Products" error="Please enter a valid number" promptTitle="Specified Products" prompt="Please enter total number of specified products._x000a__x000a_Enter &quot;0&quot; if there are no specified products or if there are &quot;0&quot; products." sqref="E8">
      <formula1>0</formula1>
      <formula2>999999999</formula2>
    </dataValidation>
    <dataValidation type="textLength" operator="lessThanOrEqual" allowBlank="1" showErrorMessage="1" errorTitle="Distribution Channels - Other" error="Response too long, please review and amend using 500 characters." promptTitle="Distribution Channels - Other" prompt="Please detail (within 500 characters) the 'Other' distribution channels used. " sqref="C40:E40">
      <formula1>500</formula1>
    </dataValidation>
    <dataValidation type="whole" allowBlank="1" showInputMessage="1" showErrorMessage="1" errorTitle="No. Passporting Out" error="Please key a valid number" sqref="D45:D46">
      <formula1>0</formula1>
      <formula2>999999999</formula2>
    </dataValidation>
    <dataValidation type="whole" allowBlank="1" showInputMessage="1" showErrorMessage="1" errorTitle="No. of Services" error="Please enter a valid number." promptTitle="No. of Services" prompt="Please note the No. of Services by Risk Rating should agree to the &quot;Total No&quot; of Services detailed above.  _x000a__x000a_Enter &quot;0&quot; (zero) where not applicable." sqref="E16">
      <formula1>0</formula1>
      <formula2>999999999</formula2>
    </dataValidation>
    <dataValidation type="whole" allowBlank="1" showInputMessage="1" showErrorMessage="1" promptTitle="Total No. of Services" prompt="Please enter total number of services._x000a__x000a_Enter &quot;0&quot; if no services are offered." sqref="D9">
      <formula1>0</formula1>
      <formula2>999999999</formula2>
    </dataValidation>
    <dataValidation type="list" allowBlank="1" showErrorMessage="1" errorTitle="Operations and Customer Base" error="Please select from drop down selection" promptTitle="Operations &amp; Customer Base" prompt="Please note all three boxes must be populated. However only one selection can be made to describe the most relevant description of 'Geography'.  The remaining two boxes should be populated with &quot;No&quot;." sqref="D21">
      <formula1>Y_N</formula1>
    </dataValidation>
    <dataValidation type="list" allowBlank="1" showErrorMessage="1" errorTitle="FOS/FOE" error="Please select from drop down selection." sqref="C42">
      <formula1>FOE_FOS</formula1>
    </dataValidation>
    <dataValidation type="list" allowBlank="1" showErrorMessage="1" errorTitle="Operations and Customer Base" error="Please select from drop down selection" promptTitle="Operations &amp; Customer Base" prompt="Please note all three boxes must be populated. However only one selection can be made to describe the most relevant description of 'Geography'.  The remaining two boxes should be populated with &quot;No&quot;._x000a__x000a_Please complete next question if &quot;Yes&quot; selected." sqref="E21">
      <formula1>Y_N</formula1>
    </dataValidation>
    <dataValidation type="list" allowBlank="1" showErrorMessage="1" errorTitle="Operations and Customer Base" error="Please select from drop down selection" promptTitle="Operations &amp; Customer Base" prompt="Please note all three boxes must be populated. However only one selection can be made to describe the most relevant description of 'Geography'.  The remaining two boxes should be populated with &quot;No&quot;." sqref="C21">
      <formula1>Y_N</formula1>
    </dataValidation>
    <dataValidation type="whole" allowBlank="1" showInputMessage="1" showErrorMessage="1" errorTitle="No. of products" error="Please enter a valid number." promptTitle="No. of Products" prompt="Please note the No. of Product by Risk Rating should agree to the &quot;Total No&quot; of Products detailed above.  _x000a__x000a_Enter &quot;0&quot; (zero) where not applicable." sqref="D16">
      <formula1>0</formula1>
      <formula2>999999999</formula2>
    </dataValidation>
    <dataValidation type="whole" allowBlank="1" showInputMessage="1" showErrorMessage="1" errorTitle="No. of Products" error="Please enter a valid number." promptTitle="No. of Products" prompt="Please note the No. of Product by Risk Rating should agree to the &quot;Total No&quot; of Products detailed above.  _x000a__x000a_Enter &quot;0&quot; (zero) where not applicable." sqref="D12">
      <formula1>0</formula1>
      <formula2>999999999</formula2>
    </dataValidation>
    <dataValidation type="whole" allowBlank="1" showInputMessage="1" showErrorMessage="1" errorTitle="No. of products" error="Please enter a valid number." promptTitle="No. of Products" prompt="Please note the No. of Product by Risk Rating should agree to the &quot;Total No&quot; of Products detailed above.  _x000a__x000a_Enter &quot;0&quot; (zero) where not applicable." sqref="D15">
      <formula1>0</formula1>
      <formula2>999999999</formula2>
    </dataValidation>
    <dataValidation type="whole" allowBlank="1" showInputMessage="1" showErrorMessage="1" errorTitle="No. of Services" error="Please enter a valid number." promptTitle="No. of Services" prompt="Please note the No. of Services by Risk Rating should agree to the &quot;Total No&quot; of Services detailed above.  _x000a__x000a_Enter &quot;0&quot; (zero) where not applicable." sqref="E12:E15">
      <formula1>0</formula1>
      <formula2>999999999</formula2>
    </dataValidation>
    <dataValidation type="whole" allowBlank="1" showInputMessage="1" showErrorMessage="1" errorTitle="No. of products" error="Please enter a valid number." promptTitle="No. of Products" prompt="Please note the No. of Product by Risk Rating should agree to the &quot;Total No&quot; of Products detailed above.  _x000a__x000a_Enter &quot;0&quot; (zero) where not applicable." sqref="D13:D14">
      <formula1>0</formula1>
      <formula2>999999999</formula2>
    </dataValidation>
    <dataValidation type="list" allowBlank="1" showInputMessage="1" showErrorMessage="1" errorTitle="FOS/FOE - Country" error="Please select from drop down selection." sqref="D49:D98">
      <formula1>Country_EEA</formula1>
    </dataValidation>
    <dataValidation type="list" allowBlank="1" showInputMessage="1" showErrorMessage="1" errorTitle="Distribution - Ranking" error="Please select from drop down selection." sqref="C38">
      <formula1>Ranking</formula1>
    </dataValidation>
    <dataValidation type="list" allowBlank="1" showInputMessage="1" showErrorMessage="1" errorTitle="Distribution - Ranking" error="Please select from drop down selection." sqref="C34:C37">
      <formula1>Ranking</formula1>
    </dataValidation>
    <dataValidation type="list" allowBlank="1" showInputMessage="1" showErrorMessage="1" errorTitle="FOS/FOE" error="Please select from drop down selection." sqref="C49:C98">
      <formula1>FOE_FOS1</formula1>
    </dataValidation>
    <dataValidation type="list" allowBlank="1" showInputMessage="1" showErrorMessage="1" sqref="C25:D29">
      <formula1>INDIRECT($H$20)</formula1>
    </dataValidation>
  </dataValidations>
  <pageMargins left="0.25" right="0.25" top="0.75" bottom="0.75" header="0.3" footer="0.3"/>
  <pageSetup paperSize="9" fitToHeight="0" orientation="portrait" r:id="rId1"/>
  <headerFooter>
    <oddHeader>&amp;L&amp;"Times New Roman,Regular"&amp;12&amp;K000000 </oddHeader>
    <evenHeader>&amp;L&amp;"Times New Roman,Regular"&amp;12&amp;K000000 </evenHeader>
    <firstHeader>&amp;L&amp;"Times New Roman,Regular"&amp;12&amp;K000000 </firstHeader>
  </headerFooter>
  <rowBreaks count="1" manualBreakCount="1">
    <brk id="47" max="4" man="1"/>
  </rowBreaks>
  <colBreaks count="1" manualBreakCount="1">
    <brk id="1" max="9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N133"/>
  <sheetViews>
    <sheetView showGridLines="0" zoomScale="90" zoomScaleNormal="90" workbookViewId="0">
      <selection activeCell="C8" sqref="C8"/>
    </sheetView>
  </sheetViews>
  <sheetFormatPr defaultColWidth="0" defaultRowHeight="15" zeroHeight="1" x14ac:dyDescent="0.25"/>
  <cols>
    <col min="1" max="1" width="7.85546875" style="116" customWidth="1"/>
    <col min="2" max="2" width="71.28515625" style="85" customWidth="1"/>
    <col min="3" max="3" width="37.5703125" style="85" customWidth="1"/>
    <col min="4" max="4" width="33.5703125" style="85" customWidth="1"/>
    <col min="5" max="5" width="12.140625" style="130" customWidth="1"/>
    <col min="6" max="6" width="10.28515625" style="127" customWidth="1"/>
    <col min="7" max="7" width="12.5703125" style="127" customWidth="1"/>
    <col min="8" max="8" width="17" style="117" customWidth="1"/>
    <col min="9" max="9" width="31.28515625" style="85" hidden="1" customWidth="1"/>
    <col min="10" max="10" width="9.5703125" style="85" hidden="1" customWidth="1"/>
    <col min="11" max="14" width="0" style="85" hidden="1" customWidth="1"/>
    <col min="15" max="16384" width="9.140625" style="85" hidden="1"/>
  </cols>
  <sheetData>
    <row r="1" spans="1:9" ht="15.75" thickBot="1" x14ac:dyDescent="0.3"/>
    <row r="2" spans="1:9" ht="26.25" thickBot="1" x14ac:dyDescent="0.3">
      <c r="B2" s="369" t="s">
        <v>514</v>
      </c>
      <c r="C2" s="370"/>
      <c r="D2" s="371"/>
      <c r="E2" s="170"/>
    </row>
    <row r="3" spans="1:9" ht="39" customHeight="1" x14ac:dyDescent="0.25">
      <c r="B3" s="356" t="s">
        <v>537</v>
      </c>
      <c r="C3" s="356"/>
      <c r="D3" s="356"/>
      <c r="E3" s="170"/>
    </row>
    <row r="4" spans="1:9" ht="15.75" thickBot="1" x14ac:dyDescent="0.3"/>
    <row r="5" spans="1:9" ht="24" customHeight="1" thickBot="1" x14ac:dyDescent="0.25">
      <c r="B5" s="372" t="s">
        <v>83</v>
      </c>
      <c r="C5" s="373"/>
      <c r="D5" s="374"/>
      <c r="H5" s="171" t="s">
        <v>337</v>
      </c>
      <c r="I5" s="45"/>
    </row>
    <row r="6" spans="1:9" ht="15.75" thickBot="1" x14ac:dyDescent="0.3"/>
    <row r="7" spans="1:9" ht="33.75" customHeight="1" x14ac:dyDescent="0.25">
      <c r="A7" s="93">
        <v>32</v>
      </c>
      <c r="B7" s="375" t="s">
        <v>550</v>
      </c>
      <c r="C7" s="183" t="s">
        <v>338</v>
      </c>
      <c r="D7" s="194" t="s">
        <v>521</v>
      </c>
    </row>
    <row r="8" spans="1:9" ht="60.75" customHeight="1" thickBot="1" x14ac:dyDescent="0.3">
      <c r="B8" s="376"/>
      <c r="C8" s="184"/>
      <c r="D8" s="149"/>
      <c r="E8" s="326" t="str">
        <f>IF(D8&gt;C8,"The no. of specified customers cannot be greater than the total no. of customers, please review &amp; amend.","")</f>
        <v/>
      </c>
      <c r="F8" s="366"/>
      <c r="G8" s="366"/>
      <c r="H8" s="87">
        <f>IF(OR(IF(ISNUMBER(C8)=TRUE,0,1),IF(ISNUMBER(D8)=TRUE,0,1), C8 &lt; D8),1,0)</f>
        <v>1</v>
      </c>
      <c r="I8" s="119"/>
    </row>
    <row r="9" spans="1:9" ht="15.75" thickBot="1" x14ac:dyDescent="0.3">
      <c r="B9" s="141"/>
      <c r="C9" s="141"/>
      <c r="D9" s="163"/>
      <c r="I9" s="119"/>
    </row>
    <row r="10" spans="1:9" ht="26.25" customHeight="1" x14ac:dyDescent="0.25">
      <c r="A10" s="93">
        <v>33</v>
      </c>
      <c r="B10" s="377" t="s">
        <v>348</v>
      </c>
      <c r="C10" s="183" t="s">
        <v>84</v>
      </c>
      <c r="D10" s="185" t="s">
        <v>72</v>
      </c>
      <c r="I10" s="119"/>
    </row>
    <row r="11" spans="1:9" ht="21" customHeight="1" x14ac:dyDescent="0.2">
      <c r="B11" s="377"/>
      <c r="C11" s="298" t="s">
        <v>498</v>
      </c>
      <c r="D11" s="145"/>
      <c r="E11" s="326" t="str">
        <f>IF(H16&gt;0,"No. of customers by Risk Rating do not add to Total No. of Customers, please review &amp; amend","")</f>
        <v/>
      </c>
      <c r="F11" s="366"/>
      <c r="G11" s="366"/>
      <c r="H11" s="172">
        <f>IF(ISNUMBER(D11)=TRUE,0,1)</f>
        <v>1</v>
      </c>
      <c r="I11" s="119"/>
    </row>
    <row r="12" spans="1:9" ht="21" customHeight="1" x14ac:dyDescent="0.2">
      <c r="B12" s="377"/>
      <c r="C12" s="298" t="s">
        <v>499</v>
      </c>
      <c r="D12" s="145"/>
      <c r="E12" s="326"/>
      <c r="F12" s="366"/>
      <c r="G12" s="366"/>
      <c r="H12" s="172">
        <f>IF(ISNUMBER(D12)=TRUE,0,1)</f>
        <v>1</v>
      </c>
      <c r="I12" s="119"/>
    </row>
    <row r="13" spans="1:9" ht="21" customHeight="1" x14ac:dyDescent="0.2">
      <c r="B13" s="377"/>
      <c r="C13" s="146" t="s">
        <v>82</v>
      </c>
      <c r="D13" s="145"/>
      <c r="E13" s="326"/>
      <c r="F13" s="366"/>
      <c r="G13" s="366"/>
      <c r="H13" s="172">
        <f>IF(ISNUMBER(D13)=TRUE,0,1)</f>
        <v>1</v>
      </c>
      <c r="I13" s="119"/>
    </row>
    <row r="14" spans="1:9" ht="21" customHeight="1" x14ac:dyDescent="0.2">
      <c r="B14" s="377"/>
      <c r="C14" s="146" t="s">
        <v>326</v>
      </c>
      <c r="D14" s="145"/>
      <c r="E14" s="326"/>
      <c r="F14" s="366"/>
      <c r="G14" s="366"/>
      <c r="H14" s="172">
        <f>IF(ISNUMBER(D14)=TRUE,0,1)</f>
        <v>1</v>
      </c>
      <c r="I14" s="119"/>
    </row>
    <row r="15" spans="1:9" ht="21.75" customHeight="1" thickBot="1" x14ac:dyDescent="0.25">
      <c r="B15" s="377"/>
      <c r="C15" s="147" t="s">
        <v>43</v>
      </c>
      <c r="D15" s="149"/>
      <c r="E15" s="326"/>
      <c r="F15" s="366"/>
      <c r="G15" s="366"/>
      <c r="H15" s="172">
        <f>IF(ISNUMBER(D15)=TRUE,0,1)</f>
        <v>1</v>
      </c>
      <c r="I15" s="119"/>
    </row>
    <row r="16" spans="1:9" ht="15.75" thickBot="1" x14ac:dyDescent="0.3">
      <c r="B16" s="141"/>
      <c r="C16" s="186"/>
      <c r="D16" s="187"/>
      <c r="H16" s="128">
        <f>IF(SUM(D11:D15)&lt;&gt; C8, 1, 0)</f>
        <v>0</v>
      </c>
      <c r="I16" s="119"/>
    </row>
    <row r="17" spans="1:9" ht="42.75" x14ac:dyDescent="0.25">
      <c r="A17" s="93">
        <v>34</v>
      </c>
      <c r="B17" s="150" t="s">
        <v>555</v>
      </c>
      <c r="C17" s="183" t="s">
        <v>85</v>
      </c>
      <c r="D17" s="185" t="s">
        <v>86</v>
      </c>
      <c r="F17" s="83"/>
      <c r="H17" s="128"/>
      <c r="I17" s="119"/>
    </row>
    <row r="18" spans="1:9" x14ac:dyDescent="0.2">
      <c r="B18" s="157"/>
      <c r="C18" s="188">
        <v>1</v>
      </c>
      <c r="D18" s="189"/>
      <c r="E18" s="285" t="str">
        <f>IF(H18&gt;0,"*","")</f>
        <v>*</v>
      </c>
      <c r="H18" s="172">
        <f>IF(AND(D18&lt;&gt;"",LEN(D18)&lt;=200),0,1)+IF(ISBLANK(D18),0,IF(AND(D18&lt;&gt;"",ISTEXT(D18)),0,1))</f>
        <v>1</v>
      </c>
      <c r="I18" s="119"/>
    </row>
    <row r="19" spans="1:9" x14ac:dyDescent="0.2">
      <c r="B19" s="141"/>
      <c r="C19" s="188">
        <v>2</v>
      </c>
      <c r="D19" s="189"/>
      <c r="E19" s="127"/>
      <c r="H19" s="172">
        <f>IF(ISBLANK(D19),0,IF(AND(D19&lt;&gt;"",LEN(D19)&lt;=200),0,1))+IF(COUNTIF(D18:D19,D19)&gt;1,1,0)+IF(ISBLANK(D19),0,IF(AND(D19&lt;&gt;"",ISTEXT(D19)),0,1))+IF(AND(D19&gt;0,D18=""),1,0)</f>
        <v>0</v>
      </c>
      <c r="I19" s="119"/>
    </row>
    <row r="20" spans="1:9" x14ac:dyDescent="0.2">
      <c r="B20" s="141"/>
      <c r="C20" s="188">
        <v>3</v>
      </c>
      <c r="D20" s="189"/>
      <c r="E20" s="127"/>
      <c r="H20" s="172">
        <f>IF(ISBLANK(D20),0,IF(AND(D20&lt;&gt;"",LEN(D20)&lt;=200),0,1))+IF(COUNTIF(D18:D20,D20)&gt;1,1,0)+IF(ISBLANK(D20),0,IF(AND(D20&lt;&gt;"",ISTEXT(D20)),0,1))+IF(AND(D20&gt;0,D19=""),1,0)</f>
        <v>0</v>
      </c>
      <c r="I20" s="119"/>
    </row>
    <row r="21" spans="1:9" x14ac:dyDescent="0.2">
      <c r="B21" s="141"/>
      <c r="C21" s="188">
        <v>4</v>
      </c>
      <c r="D21" s="189"/>
      <c r="E21" s="127"/>
      <c r="H21" s="172">
        <f>IF(ISBLANK(D21),0,IF(AND(D21&lt;&gt;"",LEN(D21)&lt;=200),0,1))+IF(COUNTIF(D18:D21,D21)&gt;1,1,0)+IF(ISBLANK(D21),0,IF(AND(D21&lt;&gt;"",ISTEXT(D21)),0,1))+IF(AND(D21&gt;0,D20=""),1,0)</f>
        <v>0</v>
      </c>
      <c r="I21" s="119"/>
    </row>
    <row r="22" spans="1:9" ht="15.75" thickBot="1" x14ac:dyDescent="0.25">
      <c r="B22" s="141"/>
      <c r="C22" s="190">
        <v>5</v>
      </c>
      <c r="D22" s="191"/>
      <c r="E22" s="127"/>
      <c r="H22" s="172">
        <f>IF(ISBLANK(D22),0,IF(AND(D22&lt;&gt;"",LEN(D22)&lt;=200),0,1))+IF(COUNTIF(D18:D22,D22)&gt;1,1,0)+IF(ISBLANK(D21),0,IF(AND(D21&lt;&gt;"",ISTEXT(D21)),0,1))+IF(AND(D22&gt;0,D21=""),1,0)</f>
        <v>0</v>
      </c>
      <c r="I22" s="119"/>
    </row>
    <row r="23" spans="1:9" ht="15.75" thickBot="1" x14ac:dyDescent="0.3">
      <c r="B23" s="141"/>
      <c r="C23" s="141"/>
      <c r="D23" s="141"/>
    </row>
    <row r="24" spans="1:9" s="86" customFormat="1" ht="27" customHeight="1" x14ac:dyDescent="0.25">
      <c r="A24" s="84"/>
      <c r="B24" s="192"/>
      <c r="C24" s="193" t="s">
        <v>527</v>
      </c>
      <c r="D24" s="194" t="s">
        <v>528</v>
      </c>
      <c r="E24" s="174"/>
      <c r="F24" s="83"/>
      <c r="G24" s="83"/>
      <c r="H24" s="175"/>
    </row>
    <row r="25" spans="1:9" ht="35.25" customHeight="1" x14ac:dyDescent="0.25">
      <c r="A25" s="93">
        <v>35</v>
      </c>
      <c r="B25" s="195" t="s">
        <v>525</v>
      </c>
      <c r="C25" s="196"/>
      <c r="D25" s="145"/>
      <c r="E25" s="177"/>
      <c r="F25" s="83"/>
      <c r="G25" s="120"/>
      <c r="H25" s="87">
        <f>IF(AND(ISNUMBER(C25),ISNUMBER(D25)),0,1)</f>
        <v>1</v>
      </c>
      <c r="I25" s="119"/>
    </row>
    <row r="26" spans="1:9" ht="29.25" thickBot="1" x14ac:dyDescent="0.3">
      <c r="A26" s="93">
        <v>36</v>
      </c>
      <c r="B26" s="195" t="s">
        <v>526</v>
      </c>
      <c r="C26" s="184"/>
      <c r="D26" s="149"/>
      <c r="E26" s="177"/>
      <c r="F26" s="83"/>
      <c r="G26" s="120"/>
      <c r="H26" s="87">
        <f>IF(AND(ISNUMBER(C26),ISNUMBER(D26)),0,1)</f>
        <v>1</v>
      </c>
      <c r="I26" s="119"/>
    </row>
    <row r="27" spans="1:9" x14ac:dyDescent="0.25"/>
    <row r="28" spans="1:9" ht="15.75" thickBot="1" x14ac:dyDescent="0.3"/>
    <row r="29" spans="1:9" ht="24" customHeight="1" thickBot="1" x14ac:dyDescent="0.3">
      <c r="B29" s="372" t="s">
        <v>334</v>
      </c>
      <c r="C29" s="373"/>
      <c r="D29" s="374"/>
    </row>
    <row r="30" spans="1:9" ht="15.75" thickBot="1" x14ac:dyDescent="0.3">
      <c r="A30" s="92"/>
      <c r="B30" s="92"/>
      <c r="C30" s="92"/>
      <c r="D30" s="92"/>
      <c r="E30" s="178"/>
    </row>
    <row r="31" spans="1:9" ht="20.25" thickBot="1" x14ac:dyDescent="0.25">
      <c r="A31" s="93">
        <v>37</v>
      </c>
      <c r="B31" s="150" t="s">
        <v>321</v>
      </c>
      <c r="C31" s="161"/>
      <c r="D31" s="197"/>
      <c r="G31" s="120"/>
      <c r="H31" s="172">
        <f>IF(ISERROR(EXACT(C31,VLOOKUP(C31,Y_N,1,FALSE))),1,IF(EXACT(C31,VLOOKUP(C31,Y_N,1,FALSE)),0,1))</f>
        <v>1</v>
      </c>
      <c r="I31" s="119"/>
    </row>
    <row r="32" spans="1:9" ht="15.75" thickBot="1" x14ac:dyDescent="0.3">
      <c r="B32" s="141"/>
      <c r="C32" s="198"/>
      <c r="D32" s="197"/>
    </row>
    <row r="33" spans="1:14" ht="20.25" thickBot="1" x14ac:dyDescent="0.25">
      <c r="A33" s="93">
        <v>38</v>
      </c>
      <c r="B33" s="150" t="s">
        <v>462</v>
      </c>
      <c r="C33" s="199"/>
      <c r="D33" s="288" t="str">
        <f>IF(H33&gt;0,"*","")</f>
        <v/>
      </c>
      <c r="G33" s="120"/>
      <c r="H33" s="172">
        <f>IF(C31&lt;&gt;"Yes",0,IF(ISERROR(EXACT(C33,VLOOKUP(C33,PEP_Screening,1,FALSE))),1,IF(EXACT(C33,VLOOKUP(C33,PEP_Screening,1,FALSE)),0,1)))+IF(AND(C31&lt;&gt;"Yes",C33&lt;&gt;""),1,0)</f>
        <v>0</v>
      </c>
      <c r="I33" s="119"/>
    </row>
    <row r="34" spans="1:14" ht="15.75" thickBot="1" x14ac:dyDescent="0.25">
      <c r="B34" s="150"/>
      <c r="C34" s="198"/>
      <c r="D34" s="163"/>
      <c r="H34" s="172"/>
    </row>
    <row r="35" spans="1:14" ht="20.25" thickBot="1" x14ac:dyDescent="0.25">
      <c r="A35" s="93">
        <v>39</v>
      </c>
      <c r="B35" s="150" t="s">
        <v>373</v>
      </c>
      <c r="C35" s="161"/>
      <c r="D35" s="292" t="str">
        <f>IF(H35&gt;0,"*","")</f>
        <v/>
      </c>
      <c r="G35" s="120"/>
      <c r="H35" s="172">
        <f>IF(C31&lt;&gt;"Yes",0,IF(ISERROR(EXACT(C35,VLOOKUP(C35,Frequency,1,FALSE))),1,IF(EXACT(C35,VLOOKUP(C35,Frequency,1,FALSE)),0,1)))+IF(AND(C31&lt;&gt;"Yes",C35&lt;&gt;""),1,0)</f>
        <v>0</v>
      </c>
      <c r="I35" s="119"/>
    </row>
    <row r="36" spans="1:14" ht="15.75" thickBot="1" x14ac:dyDescent="0.3">
      <c r="B36" s="150"/>
      <c r="C36" s="141"/>
      <c r="D36" s="141"/>
    </row>
    <row r="37" spans="1:14" ht="20.25" thickBot="1" x14ac:dyDescent="0.25">
      <c r="A37" s="93">
        <v>40</v>
      </c>
      <c r="B37" s="150" t="s">
        <v>335</v>
      </c>
      <c r="C37" s="161"/>
      <c r="D37" s="293"/>
      <c r="G37" s="120"/>
      <c r="H37" s="172">
        <f>IF(ISERROR(EXACT(C37,VLOOKUP(C37,Y_N,1,FALSE))),1,IF(EXACT(C37,VLOOKUP(C37,Y_N,1,FALSE)),0,1))</f>
        <v>1</v>
      </c>
      <c r="I37" s="119"/>
    </row>
    <row r="38" spans="1:14" ht="15.75" thickBot="1" x14ac:dyDescent="0.3">
      <c r="B38" s="150"/>
      <c r="C38" s="198"/>
      <c r="D38" s="141"/>
    </row>
    <row r="39" spans="1:14" ht="20.25" thickBot="1" x14ac:dyDescent="0.25">
      <c r="A39" s="93">
        <v>41</v>
      </c>
      <c r="B39" s="150" t="s">
        <v>316</v>
      </c>
      <c r="C39" s="161"/>
      <c r="D39" s="292" t="str">
        <f>IF(H39&gt;0,"*","")</f>
        <v/>
      </c>
      <c r="G39" s="120"/>
      <c r="H39" s="172">
        <f>IF(C37&lt;&gt;"Yes",0,IF(ISERROR(EXACT(C39,VLOOKUP(C39,PEP_Screening,1,FALSE))),1,IF(EXACT(C39,VLOOKUP(C39,PEP_Screening,1,FALSE)),0,1)))+IF(AND(C37&lt;&gt;"Yes",C39&lt;&gt;""),1,0)</f>
        <v>0</v>
      </c>
      <c r="I39" s="119"/>
    </row>
    <row r="40" spans="1:14" ht="15.75" thickBot="1" x14ac:dyDescent="0.25">
      <c r="B40" s="150"/>
      <c r="C40" s="198"/>
      <c r="D40" s="141"/>
      <c r="H40" s="172"/>
    </row>
    <row r="41" spans="1:14" ht="20.25" thickBot="1" x14ac:dyDescent="0.25">
      <c r="A41" s="93">
        <v>42</v>
      </c>
      <c r="B41" s="150" t="s">
        <v>349</v>
      </c>
      <c r="C41" s="161"/>
      <c r="D41" s="292" t="str">
        <f>IF(H41&gt;0,"*","")</f>
        <v/>
      </c>
      <c r="G41" s="120"/>
      <c r="H41" s="172">
        <f>IF(C37&lt;&gt;"Yes",0,IF(ISERROR(EXACT(C41,VLOOKUP(C41,Frequency,1,FALSE))),1,IF(EXACT(C41,VLOOKUP(C41,Frequency,1,FALSE)),0,1)))+IF(AND(C37&lt;&gt;"Yes",C41&lt;&gt;""),1,0)</f>
        <v>0</v>
      </c>
      <c r="I41" s="119"/>
    </row>
    <row r="42" spans="1:14" ht="15.75" thickBot="1" x14ac:dyDescent="0.25">
      <c r="B42" s="150"/>
      <c r="C42" s="141"/>
      <c r="D42" s="141"/>
      <c r="H42" s="172"/>
    </row>
    <row r="43" spans="1:14" ht="20.25" thickBot="1" x14ac:dyDescent="0.25">
      <c r="A43" s="93">
        <v>43</v>
      </c>
      <c r="B43" s="195" t="s">
        <v>506</v>
      </c>
      <c r="C43" s="200"/>
      <c r="D43" s="292"/>
      <c r="G43" s="120"/>
      <c r="H43" s="172">
        <f>IF(ISBLANK(C43),1,0)</f>
        <v>1</v>
      </c>
      <c r="I43" s="119"/>
    </row>
    <row r="44" spans="1:14" ht="15.75" thickBot="1" x14ac:dyDescent="0.3">
      <c r="B44" s="150"/>
      <c r="C44" s="141"/>
      <c r="D44" s="141"/>
    </row>
    <row r="45" spans="1:14" ht="47.25" customHeight="1" x14ac:dyDescent="0.25">
      <c r="A45" s="93">
        <v>44</v>
      </c>
      <c r="B45" s="153" t="s">
        <v>463</v>
      </c>
      <c r="C45" s="280" t="s">
        <v>87</v>
      </c>
      <c r="D45" s="143" t="s">
        <v>72</v>
      </c>
      <c r="E45" s="367" t="str">
        <f>IF(H45&gt;0,"The breakdown by country of PEPs should total to the No.of PEP's, please check and amend.","")</f>
        <v/>
      </c>
      <c r="F45" s="368"/>
      <c r="G45" s="368"/>
      <c r="H45" s="128">
        <f>IF(AND(AND(ISNUMBER($C$43),$C$43&gt;0), SUM(D46:D125) &lt;&gt; C43), 1, 0)</f>
        <v>0</v>
      </c>
      <c r="I45" s="119"/>
      <c r="J45" s="51"/>
    </row>
    <row r="46" spans="1:14" ht="18" x14ac:dyDescent="0.2">
      <c r="B46" s="201"/>
      <c r="C46" s="202"/>
      <c r="D46" s="145"/>
      <c r="E46" s="289" t="str">
        <f>IF(AND(OR(ISBLANK($C$43),$C$43=0),COUNTA(C46:D46)&gt;0),"Please clear the data",IF(H46&gt;0,"*",""))</f>
        <v/>
      </c>
      <c r="F46" s="121"/>
      <c r="H46" s="179">
        <f>IF(AND(AND(ISNUMBER($C$43),$C$43&gt;0),C46=""),1,0)+IF(C46="",0,IF(EXACT(C46,VLOOKUP(C46,Country_All,1,FALSE)),0,1))+IF(D46="",0,IF(ISNUMBER(D46),0,1))+IF(COUNTIF($C$46:$C$125,C46)&gt;1,1,0)+IF(COUNTBLANK(C46:D46)=1,1,0)</f>
        <v>0</v>
      </c>
      <c r="I46" s="51"/>
      <c r="J46" s="51"/>
      <c r="K46" s="51"/>
      <c r="L46" s="51"/>
      <c r="M46" s="51"/>
      <c r="N46" s="51"/>
    </row>
    <row r="47" spans="1:14" ht="18" x14ac:dyDescent="0.2">
      <c r="B47" s="203"/>
      <c r="C47" s="202"/>
      <c r="D47" s="204"/>
      <c r="E47" s="289" t="str">
        <f>IF(AND(OR(ISBLANK($C$43),$C$43=0),COUNTA(C47:D47)&gt;0),"*",IF(H47&gt;0,"*",""))</f>
        <v/>
      </c>
      <c r="H47" s="179">
        <f t="shared" ref="H47:H78" si="0">IF(AND(AND(ISNUMBER($C$43),$C$43&gt;0),C47=""),0,IF(C47="",0,IF(EXACT(C47,VLOOKUP(C47,Country_All,1,FALSE)),0,1))+IF(D47="",0,IF(ISNUMBER(D47),0,1))+IF(COUNTIF($C$46:$C$125,C47)&gt;1,1,0))
+IF(COUNTBLANK(C47:D47)=1,1,0)
+IF(AND(C47&gt;0,C46=""),1,0)</f>
        <v>0</v>
      </c>
      <c r="I47" s="51"/>
      <c r="J47" s="51"/>
      <c r="K47" s="51"/>
      <c r="L47" s="51"/>
      <c r="M47" s="51"/>
      <c r="N47" s="51"/>
    </row>
    <row r="48" spans="1:14" ht="18" x14ac:dyDescent="0.2">
      <c r="B48" s="141"/>
      <c r="C48" s="202"/>
      <c r="D48" s="204"/>
      <c r="E48" s="289" t="str">
        <f t="shared" ref="E48:E111" si="1">IF(AND(OR(ISBLANK($C$43),$C$43=0),COUNTA(C48:D48)&gt;0),"*",IF(H48&gt;0,"*",""))</f>
        <v/>
      </c>
      <c r="G48" s="181"/>
      <c r="H48" s="179">
        <f t="shared" si="0"/>
        <v>0</v>
      </c>
      <c r="I48" s="51"/>
      <c r="J48" s="51"/>
      <c r="K48" s="51"/>
      <c r="L48" s="51"/>
      <c r="M48" s="51"/>
    </row>
    <row r="49" spans="2:13" ht="18" x14ac:dyDescent="0.2">
      <c r="B49" s="203"/>
      <c r="C49" s="202"/>
      <c r="D49" s="204"/>
      <c r="E49" s="289" t="str">
        <f t="shared" si="1"/>
        <v/>
      </c>
      <c r="H49" s="179">
        <f t="shared" si="0"/>
        <v>0</v>
      </c>
      <c r="I49" s="51"/>
      <c r="J49" s="182"/>
      <c r="K49" s="51"/>
      <c r="L49" s="51"/>
      <c r="M49" s="51"/>
    </row>
    <row r="50" spans="2:13" ht="18" x14ac:dyDescent="0.2">
      <c r="B50" s="141"/>
      <c r="C50" s="202"/>
      <c r="D50" s="204"/>
      <c r="E50" s="289" t="str">
        <f t="shared" si="1"/>
        <v/>
      </c>
      <c r="H50" s="179">
        <f t="shared" si="0"/>
        <v>0</v>
      </c>
      <c r="I50" s="51"/>
      <c r="J50" s="51"/>
      <c r="K50" s="51"/>
      <c r="L50" s="51"/>
    </row>
    <row r="51" spans="2:13" ht="18" x14ac:dyDescent="0.2">
      <c r="B51" s="141"/>
      <c r="C51" s="202"/>
      <c r="D51" s="204"/>
      <c r="E51" s="289" t="str">
        <f t="shared" si="1"/>
        <v/>
      </c>
      <c r="H51" s="179">
        <f t="shared" si="0"/>
        <v>0</v>
      </c>
      <c r="I51" s="51"/>
      <c r="J51" s="51"/>
      <c r="K51" s="51"/>
      <c r="L51" s="51"/>
    </row>
    <row r="52" spans="2:13" ht="18" x14ac:dyDescent="0.2">
      <c r="B52" s="141"/>
      <c r="C52" s="202"/>
      <c r="D52" s="204"/>
      <c r="E52" s="289" t="str">
        <f t="shared" si="1"/>
        <v/>
      </c>
      <c r="H52" s="179">
        <f t="shared" si="0"/>
        <v>0</v>
      </c>
      <c r="I52" s="51"/>
      <c r="J52" s="51"/>
      <c r="K52" s="51"/>
      <c r="L52" s="51"/>
    </row>
    <row r="53" spans="2:13" ht="18" x14ac:dyDescent="0.2">
      <c r="B53" s="141"/>
      <c r="C53" s="202"/>
      <c r="D53" s="204"/>
      <c r="E53" s="289" t="str">
        <f t="shared" si="1"/>
        <v/>
      </c>
      <c r="H53" s="179">
        <f t="shared" si="0"/>
        <v>0</v>
      </c>
      <c r="I53" s="51"/>
      <c r="J53" s="51"/>
      <c r="K53" s="51"/>
      <c r="L53" s="51"/>
    </row>
    <row r="54" spans="2:13" ht="18" x14ac:dyDescent="0.2">
      <c r="B54" s="141"/>
      <c r="C54" s="202"/>
      <c r="D54" s="204"/>
      <c r="E54" s="289" t="str">
        <f t="shared" si="1"/>
        <v/>
      </c>
      <c r="H54" s="179">
        <f t="shared" si="0"/>
        <v>0</v>
      </c>
      <c r="I54" s="51"/>
      <c r="J54" s="51"/>
    </row>
    <row r="55" spans="2:13" ht="18" x14ac:dyDescent="0.2">
      <c r="B55" s="141"/>
      <c r="C55" s="202"/>
      <c r="D55" s="204"/>
      <c r="E55" s="289" t="str">
        <f t="shared" si="1"/>
        <v/>
      </c>
      <c r="H55" s="179">
        <f t="shared" si="0"/>
        <v>0</v>
      </c>
      <c r="I55" s="51"/>
      <c r="J55" s="51"/>
    </row>
    <row r="56" spans="2:13" ht="18" x14ac:dyDescent="0.2">
      <c r="B56" s="141"/>
      <c r="C56" s="202"/>
      <c r="D56" s="204"/>
      <c r="E56" s="289" t="str">
        <f t="shared" si="1"/>
        <v/>
      </c>
      <c r="H56" s="179">
        <f t="shared" si="0"/>
        <v>0</v>
      </c>
      <c r="I56" s="51"/>
      <c r="J56" s="51"/>
    </row>
    <row r="57" spans="2:13" ht="18" x14ac:dyDescent="0.2">
      <c r="B57" s="141"/>
      <c r="C57" s="202"/>
      <c r="D57" s="204"/>
      <c r="E57" s="289" t="str">
        <f t="shared" si="1"/>
        <v/>
      </c>
      <c r="H57" s="179">
        <f t="shared" si="0"/>
        <v>0</v>
      </c>
      <c r="I57" s="51"/>
      <c r="J57" s="51"/>
    </row>
    <row r="58" spans="2:13" ht="18" x14ac:dyDescent="0.2">
      <c r="B58" s="141"/>
      <c r="C58" s="202"/>
      <c r="D58" s="204"/>
      <c r="E58" s="289" t="str">
        <f t="shared" si="1"/>
        <v/>
      </c>
      <c r="H58" s="179">
        <f t="shared" si="0"/>
        <v>0</v>
      </c>
      <c r="I58" s="51"/>
      <c r="J58" s="51"/>
    </row>
    <row r="59" spans="2:13" ht="18" x14ac:dyDescent="0.2">
      <c r="B59" s="141"/>
      <c r="C59" s="202"/>
      <c r="D59" s="204"/>
      <c r="E59" s="289" t="str">
        <f t="shared" si="1"/>
        <v/>
      </c>
      <c r="H59" s="179">
        <f t="shared" si="0"/>
        <v>0</v>
      </c>
      <c r="I59" s="51"/>
      <c r="J59" s="51"/>
    </row>
    <row r="60" spans="2:13" ht="18" x14ac:dyDescent="0.2">
      <c r="B60" s="141"/>
      <c r="C60" s="202"/>
      <c r="D60" s="204"/>
      <c r="E60" s="289" t="str">
        <f t="shared" si="1"/>
        <v/>
      </c>
      <c r="H60" s="179">
        <f t="shared" si="0"/>
        <v>0</v>
      </c>
      <c r="I60" s="51"/>
      <c r="J60" s="51"/>
    </row>
    <row r="61" spans="2:13" ht="18" x14ac:dyDescent="0.2">
      <c r="B61" s="141"/>
      <c r="C61" s="202"/>
      <c r="D61" s="204"/>
      <c r="E61" s="289" t="str">
        <f t="shared" si="1"/>
        <v/>
      </c>
      <c r="H61" s="179">
        <f t="shared" si="0"/>
        <v>0</v>
      </c>
      <c r="I61" s="51"/>
      <c r="J61" s="51"/>
    </row>
    <row r="62" spans="2:13" ht="18" x14ac:dyDescent="0.2">
      <c r="B62" s="141"/>
      <c r="C62" s="202"/>
      <c r="D62" s="204"/>
      <c r="E62" s="289" t="str">
        <f t="shared" si="1"/>
        <v/>
      </c>
      <c r="H62" s="179">
        <f t="shared" si="0"/>
        <v>0</v>
      </c>
      <c r="I62" s="51"/>
      <c r="J62" s="51"/>
    </row>
    <row r="63" spans="2:13" ht="18" x14ac:dyDescent="0.2">
      <c r="B63" s="141"/>
      <c r="C63" s="202"/>
      <c r="D63" s="204"/>
      <c r="E63" s="289" t="str">
        <f t="shared" si="1"/>
        <v/>
      </c>
      <c r="H63" s="179">
        <f t="shared" si="0"/>
        <v>0</v>
      </c>
      <c r="I63" s="51"/>
      <c r="J63" s="51"/>
    </row>
    <row r="64" spans="2:13" ht="18" x14ac:dyDescent="0.2">
      <c r="B64" s="141"/>
      <c r="C64" s="202"/>
      <c r="D64" s="204"/>
      <c r="E64" s="289" t="str">
        <f t="shared" si="1"/>
        <v/>
      </c>
      <c r="H64" s="179">
        <f t="shared" si="0"/>
        <v>0</v>
      </c>
      <c r="I64" s="51"/>
      <c r="J64" s="51"/>
    </row>
    <row r="65" spans="2:10" ht="18" x14ac:dyDescent="0.2">
      <c r="B65" s="141"/>
      <c r="C65" s="202"/>
      <c r="D65" s="204"/>
      <c r="E65" s="289" t="str">
        <f t="shared" si="1"/>
        <v/>
      </c>
      <c r="H65" s="179">
        <f t="shared" si="0"/>
        <v>0</v>
      </c>
      <c r="I65" s="51"/>
      <c r="J65" s="51"/>
    </row>
    <row r="66" spans="2:10" ht="18" x14ac:dyDescent="0.2">
      <c r="B66" s="141"/>
      <c r="C66" s="202"/>
      <c r="D66" s="204"/>
      <c r="E66" s="289" t="str">
        <f t="shared" si="1"/>
        <v/>
      </c>
      <c r="H66" s="179">
        <f t="shared" si="0"/>
        <v>0</v>
      </c>
      <c r="I66" s="51"/>
      <c r="J66" s="51"/>
    </row>
    <row r="67" spans="2:10" ht="18" x14ac:dyDescent="0.2">
      <c r="B67" s="141"/>
      <c r="C67" s="202"/>
      <c r="D67" s="204"/>
      <c r="E67" s="289" t="str">
        <f t="shared" si="1"/>
        <v/>
      </c>
      <c r="H67" s="179">
        <f t="shared" si="0"/>
        <v>0</v>
      </c>
      <c r="I67" s="51"/>
      <c r="J67" s="51"/>
    </row>
    <row r="68" spans="2:10" ht="18" x14ac:dyDescent="0.2">
      <c r="B68" s="141"/>
      <c r="C68" s="202"/>
      <c r="D68" s="204"/>
      <c r="E68" s="289" t="str">
        <f t="shared" si="1"/>
        <v/>
      </c>
      <c r="H68" s="179">
        <f t="shared" si="0"/>
        <v>0</v>
      </c>
      <c r="I68" s="51"/>
      <c r="J68" s="51"/>
    </row>
    <row r="69" spans="2:10" ht="18" x14ac:dyDescent="0.2">
      <c r="B69" s="141"/>
      <c r="C69" s="202"/>
      <c r="D69" s="204"/>
      <c r="E69" s="289" t="str">
        <f t="shared" si="1"/>
        <v/>
      </c>
      <c r="H69" s="179">
        <f t="shared" si="0"/>
        <v>0</v>
      </c>
      <c r="I69" s="51"/>
      <c r="J69" s="51"/>
    </row>
    <row r="70" spans="2:10" ht="18" x14ac:dyDescent="0.2">
      <c r="B70" s="141"/>
      <c r="C70" s="202"/>
      <c r="D70" s="204"/>
      <c r="E70" s="289" t="str">
        <f t="shared" si="1"/>
        <v/>
      </c>
      <c r="H70" s="179">
        <f t="shared" si="0"/>
        <v>0</v>
      </c>
      <c r="I70" s="51"/>
      <c r="J70" s="51"/>
    </row>
    <row r="71" spans="2:10" ht="18" x14ac:dyDescent="0.2">
      <c r="B71" s="141"/>
      <c r="C71" s="202"/>
      <c r="D71" s="204"/>
      <c r="E71" s="289" t="str">
        <f t="shared" si="1"/>
        <v/>
      </c>
      <c r="H71" s="179">
        <f t="shared" si="0"/>
        <v>0</v>
      </c>
      <c r="I71" s="51"/>
      <c r="J71" s="51"/>
    </row>
    <row r="72" spans="2:10" ht="18" x14ac:dyDescent="0.2">
      <c r="B72" s="141"/>
      <c r="C72" s="202"/>
      <c r="D72" s="204"/>
      <c r="E72" s="289" t="str">
        <f t="shared" si="1"/>
        <v/>
      </c>
      <c r="H72" s="179">
        <f t="shared" si="0"/>
        <v>0</v>
      </c>
      <c r="I72" s="51"/>
      <c r="J72" s="51"/>
    </row>
    <row r="73" spans="2:10" ht="18" x14ac:dyDescent="0.2">
      <c r="B73" s="141"/>
      <c r="C73" s="202"/>
      <c r="D73" s="204"/>
      <c r="E73" s="289" t="str">
        <f t="shared" si="1"/>
        <v/>
      </c>
      <c r="H73" s="179">
        <f t="shared" si="0"/>
        <v>0</v>
      </c>
      <c r="I73" s="51"/>
      <c r="J73" s="51"/>
    </row>
    <row r="74" spans="2:10" ht="18" x14ac:dyDescent="0.2">
      <c r="B74" s="141"/>
      <c r="C74" s="202"/>
      <c r="D74" s="204"/>
      <c r="E74" s="289" t="str">
        <f t="shared" si="1"/>
        <v/>
      </c>
      <c r="H74" s="179">
        <f t="shared" si="0"/>
        <v>0</v>
      </c>
      <c r="I74" s="51"/>
      <c r="J74" s="51"/>
    </row>
    <row r="75" spans="2:10" ht="18" x14ac:dyDescent="0.2">
      <c r="B75" s="141"/>
      <c r="C75" s="202"/>
      <c r="D75" s="204"/>
      <c r="E75" s="289" t="str">
        <f t="shared" si="1"/>
        <v/>
      </c>
      <c r="H75" s="179">
        <f t="shared" si="0"/>
        <v>0</v>
      </c>
      <c r="I75" s="51"/>
      <c r="J75" s="51"/>
    </row>
    <row r="76" spans="2:10" ht="18" x14ac:dyDescent="0.2">
      <c r="B76" s="141"/>
      <c r="C76" s="202"/>
      <c r="D76" s="204"/>
      <c r="E76" s="289" t="str">
        <f t="shared" si="1"/>
        <v/>
      </c>
      <c r="H76" s="179">
        <f t="shared" si="0"/>
        <v>0</v>
      </c>
      <c r="I76" s="51"/>
      <c r="J76" s="51"/>
    </row>
    <row r="77" spans="2:10" ht="18" x14ac:dyDescent="0.2">
      <c r="B77" s="141"/>
      <c r="C77" s="202"/>
      <c r="D77" s="204"/>
      <c r="E77" s="289" t="str">
        <f t="shared" si="1"/>
        <v/>
      </c>
      <c r="H77" s="179">
        <f t="shared" si="0"/>
        <v>0</v>
      </c>
      <c r="I77" s="51"/>
      <c r="J77" s="51"/>
    </row>
    <row r="78" spans="2:10" ht="18" x14ac:dyDescent="0.2">
      <c r="B78" s="141"/>
      <c r="C78" s="202"/>
      <c r="D78" s="204"/>
      <c r="E78" s="289" t="str">
        <f t="shared" si="1"/>
        <v/>
      </c>
      <c r="H78" s="179">
        <f t="shared" si="0"/>
        <v>0</v>
      </c>
      <c r="I78" s="51"/>
      <c r="J78" s="51"/>
    </row>
    <row r="79" spans="2:10" ht="18" x14ac:dyDescent="0.2">
      <c r="B79" s="141"/>
      <c r="C79" s="202"/>
      <c r="D79" s="204"/>
      <c r="E79" s="289" t="str">
        <f t="shared" si="1"/>
        <v/>
      </c>
      <c r="H79" s="179">
        <f t="shared" ref="H79:H110" si="2">IF(AND(AND(ISNUMBER($C$43),$C$43&gt;0),C79=""),0,IF(C79="",0,IF(EXACT(C79,VLOOKUP(C79,Country_All,1,FALSE)),0,1))+IF(D79="",0,IF(ISNUMBER(D79),0,1))+IF(COUNTIF($C$46:$C$125,C79)&gt;1,1,0))
+IF(COUNTBLANK(C79:D79)=1,1,0)
+IF(AND(C79&gt;0,C78=""),1,0)</f>
        <v>0</v>
      </c>
      <c r="I79" s="51"/>
      <c r="J79" s="51"/>
    </row>
    <row r="80" spans="2:10" ht="18" x14ac:dyDescent="0.2">
      <c r="B80" s="141"/>
      <c r="C80" s="202"/>
      <c r="D80" s="204"/>
      <c r="E80" s="289" t="str">
        <f t="shared" si="1"/>
        <v/>
      </c>
      <c r="H80" s="179">
        <f t="shared" si="2"/>
        <v>0</v>
      </c>
      <c r="I80" s="51"/>
      <c r="J80" s="51"/>
    </row>
    <row r="81" spans="2:10" ht="18" x14ac:dyDescent="0.2">
      <c r="B81" s="141"/>
      <c r="C81" s="202"/>
      <c r="D81" s="204"/>
      <c r="E81" s="289" t="str">
        <f t="shared" si="1"/>
        <v/>
      </c>
      <c r="H81" s="179">
        <f t="shared" si="2"/>
        <v>0</v>
      </c>
      <c r="I81" s="51"/>
      <c r="J81" s="51"/>
    </row>
    <row r="82" spans="2:10" ht="18" x14ac:dyDescent="0.2">
      <c r="B82" s="141"/>
      <c r="C82" s="202"/>
      <c r="D82" s="204"/>
      <c r="E82" s="289" t="str">
        <f t="shared" si="1"/>
        <v/>
      </c>
      <c r="H82" s="179">
        <f t="shared" si="2"/>
        <v>0</v>
      </c>
      <c r="I82" s="51"/>
      <c r="J82" s="51"/>
    </row>
    <row r="83" spans="2:10" ht="18" x14ac:dyDescent="0.2">
      <c r="B83" s="141"/>
      <c r="C83" s="202"/>
      <c r="D83" s="204"/>
      <c r="E83" s="289" t="str">
        <f t="shared" si="1"/>
        <v/>
      </c>
      <c r="H83" s="179">
        <f t="shared" si="2"/>
        <v>0</v>
      </c>
      <c r="I83" s="51"/>
      <c r="J83" s="51"/>
    </row>
    <row r="84" spans="2:10" ht="18" x14ac:dyDescent="0.2">
      <c r="B84" s="141"/>
      <c r="C84" s="202"/>
      <c r="D84" s="204"/>
      <c r="E84" s="289" t="str">
        <f t="shared" si="1"/>
        <v/>
      </c>
      <c r="H84" s="179">
        <f t="shared" si="2"/>
        <v>0</v>
      </c>
      <c r="I84" s="51"/>
      <c r="J84" s="51"/>
    </row>
    <row r="85" spans="2:10" ht="18" x14ac:dyDescent="0.2">
      <c r="B85" s="141"/>
      <c r="C85" s="202"/>
      <c r="D85" s="204"/>
      <c r="E85" s="289" t="str">
        <f t="shared" si="1"/>
        <v/>
      </c>
      <c r="H85" s="179">
        <f t="shared" si="2"/>
        <v>0</v>
      </c>
      <c r="I85" s="51"/>
      <c r="J85" s="51"/>
    </row>
    <row r="86" spans="2:10" ht="18" x14ac:dyDescent="0.2">
      <c r="B86" s="141"/>
      <c r="C86" s="202"/>
      <c r="D86" s="204"/>
      <c r="E86" s="289" t="str">
        <f t="shared" si="1"/>
        <v/>
      </c>
      <c r="H86" s="179">
        <f t="shared" si="2"/>
        <v>0</v>
      </c>
      <c r="I86" s="51"/>
      <c r="J86" s="51"/>
    </row>
    <row r="87" spans="2:10" ht="18" x14ac:dyDescent="0.2">
      <c r="B87" s="141"/>
      <c r="C87" s="202"/>
      <c r="D87" s="204"/>
      <c r="E87" s="289" t="str">
        <f t="shared" si="1"/>
        <v/>
      </c>
      <c r="H87" s="179">
        <f t="shared" si="2"/>
        <v>0</v>
      </c>
      <c r="I87" s="51"/>
      <c r="J87" s="51"/>
    </row>
    <row r="88" spans="2:10" ht="18" x14ac:dyDescent="0.2">
      <c r="B88" s="141"/>
      <c r="C88" s="202"/>
      <c r="D88" s="204"/>
      <c r="E88" s="289" t="str">
        <f t="shared" si="1"/>
        <v/>
      </c>
      <c r="H88" s="179">
        <f t="shared" si="2"/>
        <v>0</v>
      </c>
      <c r="I88" s="51"/>
      <c r="J88" s="51"/>
    </row>
    <row r="89" spans="2:10" ht="18" x14ac:dyDescent="0.2">
      <c r="B89" s="141"/>
      <c r="C89" s="202"/>
      <c r="D89" s="204"/>
      <c r="E89" s="289" t="str">
        <f t="shared" si="1"/>
        <v/>
      </c>
      <c r="H89" s="179">
        <f t="shared" si="2"/>
        <v>0</v>
      </c>
      <c r="I89" s="51"/>
      <c r="J89" s="51"/>
    </row>
    <row r="90" spans="2:10" ht="18" x14ac:dyDescent="0.2">
      <c r="B90" s="141"/>
      <c r="C90" s="202"/>
      <c r="D90" s="204"/>
      <c r="E90" s="289" t="str">
        <f t="shared" si="1"/>
        <v/>
      </c>
      <c r="H90" s="179">
        <f t="shared" si="2"/>
        <v>0</v>
      </c>
      <c r="I90" s="51"/>
      <c r="J90" s="51"/>
    </row>
    <row r="91" spans="2:10" ht="18" x14ac:dyDescent="0.2">
      <c r="B91" s="141"/>
      <c r="C91" s="202"/>
      <c r="D91" s="204"/>
      <c r="E91" s="289" t="str">
        <f t="shared" si="1"/>
        <v/>
      </c>
      <c r="H91" s="179">
        <f t="shared" si="2"/>
        <v>0</v>
      </c>
      <c r="I91" s="51"/>
      <c r="J91" s="51"/>
    </row>
    <row r="92" spans="2:10" ht="18" x14ac:dyDescent="0.2">
      <c r="B92" s="141"/>
      <c r="C92" s="202"/>
      <c r="D92" s="204"/>
      <c r="E92" s="289" t="str">
        <f t="shared" si="1"/>
        <v/>
      </c>
      <c r="H92" s="179">
        <f t="shared" si="2"/>
        <v>0</v>
      </c>
      <c r="I92" s="51"/>
      <c r="J92" s="51"/>
    </row>
    <row r="93" spans="2:10" ht="18" x14ac:dyDescent="0.2">
      <c r="B93" s="141"/>
      <c r="C93" s="202"/>
      <c r="D93" s="204"/>
      <c r="E93" s="289" t="str">
        <f t="shared" si="1"/>
        <v/>
      </c>
      <c r="H93" s="179">
        <f t="shared" si="2"/>
        <v>0</v>
      </c>
      <c r="I93" s="51"/>
      <c r="J93" s="51"/>
    </row>
    <row r="94" spans="2:10" ht="18" x14ac:dyDescent="0.2">
      <c r="B94" s="141"/>
      <c r="C94" s="202"/>
      <c r="D94" s="204"/>
      <c r="E94" s="289" t="str">
        <f t="shared" si="1"/>
        <v/>
      </c>
      <c r="H94" s="179">
        <f t="shared" si="2"/>
        <v>0</v>
      </c>
      <c r="I94" s="51"/>
      <c r="J94" s="51"/>
    </row>
    <row r="95" spans="2:10" ht="18" x14ac:dyDescent="0.2">
      <c r="B95" s="141"/>
      <c r="C95" s="202"/>
      <c r="D95" s="204"/>
      <c r="E95" s="289" t="str">
        <f t="shared" si="1"/>
        <v/>
      </c>
      <c r="H95" s="179">
        <f t="shared" si="2"/>
        <v>0</v>
      </c>
      <c r="I95" s="51"/>
      <c r="J95" s="51"/>
    </row>
    <row r="96" spans="2:10" ht="18" x14ac:dyDescent="0.2">
      <c r="B96" s="141"/>
      <c r="C96" s="202"/>
      <c r="D96" s="204"/>
      <c r="E96" s="289" t="str">
        <f t="shared" si="1"/>
        <v/>
      </c>
      <c r="H96" s="179">
        <f t="shared" si="2"/>
        <v>0</v>
      </c>
      <c r="I96" s="51"/>
      <c r="J96" s="51"/>
    </row>
    <row r="97" spans="2:10" ht="18" x14ac:dyDescent="0.2">
      <c r="B97" s="141"/>
      <c r="C97" s="202"/>
      <c r="D97" s="204"/>
      <c r="E97" s="289" t="str">
        <f t="shared" si="1"/>
        <v/>
      </c>
      <c r="H97" s="179">
        <f t="shared" si="2"/>
        <v>0</v>
      </c>
      <c r="I97" s="51"/>
      <c r="J97" s="51"/>
    </row>
    <row r="98" spans="2:10" ht="18" x14ac:dyDescent="0.2">
      <c r="B98" s="141"/>
      <c r="C98" s="202"/>
      <c r="D98" s="204"/>
      <c r="E98" s="289" t="str">
        <f t="shared" si="1"/>
        <v/>
      </c>
      <c r="H98" s="179">
        <f t="shared" si="2"/>
        <v>0</v>
      </c>
      <c r="I98" s="51"/>
      <c r="J98" s="51"/>
    </row>
    <row r="99" spans="2:10" ht="18" x14ac:dyDescent="0.2">
      <c r="B99" s="141"/>
      <c r="C99" s="202"/>
      <c r="D99" s="204"/>
      <c r="E99" s="289" t="str">
        <f t="shared" si="1"/>
        <v/>
      </c>
      <c r="H99" s="179">
        <f t="shared" si="2"/>
        <v>0</v>
      </c>
      <c r="I99" s="51"/>
      <c r="J99" s="51"/>
    </row>
    <row r="100" spans="2:10" ht="18" x14ac:dyDescent="0.2">
      <c r="B100" s="141"/>
      <c r="C100" s="202"/>
      <c r="D100" s="204"/>
      <c r="E100" s="289" t="str">
        <f t="shared" si="1"/>
        <v/>
      </c>
      <c r="H100" s="179">
        <f t="shared" si="2"/>
        <v>0</v>
      </c>
      <c r="I100" s="51"/>
      <c r="J100" s="51"/>
    </row>
    <row r="101" spans="2:10" ht="18" x14ac:dyDescent="0.2">
      <c r="B101" s="141"/>
      <c r="C101" s="202"/>
      <c r="D101" s="204"/>
      <c r="E101" s="289" t="str">
        <f t="shared" si="1"/>
        <v/>
      </c>
      <c r="H101" s="179">
        <f t="shared" si="2"/>
        <v>0</v>
      </c>
      <c r="I101" s="51"/>
      <c r="J101" s="51"/>
    </row>
    <row r="102" spans="2:10" ht="18" x14ac:dyDescent="0.2">
      <c r="B102" s="141"/>
      <c r="C102" s="202"/>
      <c r="D102" s="204"/>
      <c r="E102" s="289" t="str">
        <f t="shared" si="1"/>
        <v/>
      </c>
      <c r="H102" s="179">
        <f t="shared" si="2"/>
        <v>0</v>
      </c>
      <c r="I102" s="51"/>
      <c r="J102" s="51"/>
    </row>
    <row r="103" spans="2:10" ht="18" x14ac:dyDescent="0.2">
      <c r="B103" s="141"/>
      <c r="C103" s="202"/>
      <c r="D103" s="204"/>
      <c r="E103" s="289" t="str">
        <f t="shared" si="1"/>
        <v/>
      </c>
      <c r="H103" s="179">
        <f t="shared" si="2"/>
        <v>0</v>
      </c>
      <c r="I103" s="51"/>
      <c r="J103" s="51"/>
    </row>
    <row r="104" spans="2:10" ht="18" x14ac:dyDescent="0.2">
      <c r="B104" s="141"/>
      <c r="C104" s="202"/>
      <c r="D104" s="204"/>
      <c r="E104" s="289" t="str">
        <f t="shared" si="1"/>
        <v/>
      </c>
      <c r="H104" s="179">
        <f t="shared" si="2"/>
        <v>0</v>
      </c>
      <c r="I104" s="51"/>
      <c r="J104" s="51"/>
    </row>
    <row r="105" spans="2:10" ht="18" x14ac:dyDescent="0.2">
      <c r="B105" s="141"/>
      <c r="C105" s="202"/>
      <c r="D105" s="204"/>
      <c r="E105" s="289" t="str">
        <f t="shared" si="1"/>
        <v/>
      </c>
      <c r="H105" s="179">
        <f t="shared" si="2"/>
        <v>0</v>
      </c>
      <c r="I105" s="51"/>
      <c r="J105" s="51"/>
    </row>
    <row r="106" spans="2:10" ht="18" x14ac:dyDescent="0.2">
      <c r="B106" s="141"/>
      <c r="C106" s="202"/>
      <c r="D106" s="204"/>
      <c r="E106" s="289" t="str">
        <f t="shared" si="1"/>
        <v/>
      </c>
      <c r="H106" s="179">
        <f t="shared" si="2"/>
        <v>0</v>
      </c>
      <c r="I106" s="51"/>
      <c r="J106" s="51"/>
    </row>
    <row r="107" spans="2:10" ht="18" x14ac:dyDescent="0.2">
      <c r="B107" s="141"/>
      <c r="C107" s="202"/>
      <c r="D107" s="204"/>
      <c r="E107" s="289" t="str">
        <f t="shared" si="1"/>
        <v/>
      </c>
      <c r="H107" s="179">
        <f t="shared" si="2"/>
        <v>0</v>
      </c>
      <c r="I107" s="51"/>
      <c r="J107" s="51"/>
    </row>
    <row r="108" spans="2:10" ht="18" x14ac:dyDescent="0.2">
      <c r="B108" s="141"/>
      <c r="C108" s="202"/>
      <c r="D108" s="204"/>
      <c r="E108" s="289" t="str">
        <f t="shared" si="1"/>
        <v/>
      </c>
      <c r="H108" s="179">
        <f t="shared" si="2"/>
        <v>0</v>
      </c>
      <c r="I108" s="51"/>
      <c r="J108" s="51"/>
    </row>
    <row r="109" spans="2:10" ht="18" x14ac:dyDescent="0.2">
      <c r="B109" s="141"/>
      <c r="C109" s="202"/>
      <c r="D109" s="204"/>
      <c r="E109" s="289" t="str">
        <f t="shared" si="1"/>
        <v/>
      </c>
      <c r="H109" s="179">
        <f t="shared" si="2"/>
        <v>0</v>
      </c>
      <c r="I109" s="51"/>
      <c r="J109" s="51"/>
    </row>
    <row r="110" spans="2:10" ht="18" x14ac:dyDescent="0.2">
      <c r="B110" s="141"/>
      <c r="C110" s="202"/>
      <c r="D110" s="204"/>
      <c r="E110" s="289" t="str">
        <f t="shared" si="1"/>
        <v/>
      </c>
      <c r="H110" s="179">
        <f t="shared" si="2"/>
        <v>0</v>
      </c>
      <c r="I110" s="51"/>
      <c r="J110" s="51"/>
    </row>
    <row r="111" spans="2:10" ht="18" x14ac:dyDescent="0.2">
      <c r="B111" s="141"/>
      <c r="C111" s="202"/>
      <c r="D111" s="204"/>
      <c r="E111" s="289" t="str">
        <f t="shared" si="1"/>
        <v/>
      </c>
      <c r="H111" s="179">
        <f t="shared" ref="H111:H125" si="3">IF(AND(AND(ISNUMBER($C$43),$C$43&gt;0),C111=""),0,IF(C111="",0,IF(EXACT(C111,VLOOKUP(C111,Country_All,1,FALSE)),0,1))+IF(D111="",0,IF(ISNUMBER(D111),0,1))+IF(COUNTIF($C$46:$C$125,C111)&gt;1,1,0))
+IF(COUNTBLANK(C111:D111)=1,1,0)
+IF(AND(C111&gt;0,C110=""),1,0)</f>
        <v>0</v>
      </c>
      <c r="I111" s="51"/>
      <c r="J111" s="51"/>
    </row>
    <row r="112" spans="2:10" ht="18" x14ac:dyDescent="0.2">
      <c r="B112" s="141"/>
      <c r="C112" s="202"/>
      <c r="D112" s="204"/>
      <c r="E112" s="289" t="str">
        <f t="shared" ref="E112:E125" si="4">IF(AND(OR(ISBLANK($C$43),$C$43=0),COUNTA(C112:D112)&gt;0),"*",IF(H112&gt;0,"*",""))</f>
        <v/>
      </c>
      <c r="H112" s="179">
        <f t="shared" si="3"/>
        <v>0</v>
      </c>
      <c r="I112" s="51"/>
      <c r="J112" s="51"/>
    </row>
    <row r="113" spans="2:10" ht="18" x14ac:dyDescent="0.2">
      <c r="B113" s="141"/>
      <c r="C113" s="202"/>
      <c r="D113" s="204"/>
      <c r="E113" s="289" t="str">
        <f t="shared" si="4"/>
        <v/>
      </c>
      <c r="H113" s="179">
        <f t="shared" si="3"/>
        <v>0</v>
      </c>
      <c r="I113" s="51"/>
      <c r="J113" s="51"/>
    </row>
    <row r="114" spans="2:10" ht="18" x14ac:dyDescent="0.2">
      <c r="B114" s="141"/>
      <c r="C114" s="202"/>
      <c r="D114" s="204"/>
      <c r="E114" s="289" t="str">
        <f t="shared" si="4"/>
        <v/>
      </c>
      <c r="H114" s="179">
        <f t="shared" si="3"/>
        <v>0</v>
      </c>
      <c r="I114" s="51"/>
      <c r="J114" s="51"/>
    </row>
    <row r="115" spans="2:10" ht="18" x14ac:dyDescent="0.2">
      <c r="B115" s="141"/>
      <c r="C115" s="202"/>
      <c r="D115" s="204"/>
      <c r="E115" s="289" t="str">
        <f t="shared" si="4"/>
        <v/>
      </c>
      <c r="H115" s="179">
        <f t="shared" si="3"/>
        <v>0</v>
      </c>
      <c r="I115" s="51"/>
      <c r="J115" s="51"/>
    </row>
    <row r="116" spans="2:10" ht="18" x14ac:dyDescent="0.2">
      <c r="B116" s="141"/>
      <c r="C116" s="202"/>
      <c r="D116" s="204"/>
      <c r="E116" s="289" t="str">
        <f t="shared" si="4"/>
        <v/>
      </c>
      <c r="H116" s="179">
        <f t="shared" si="3"/>
        <v>0</v>
      </c>
      <c r="I116" s="51"/>
      <c r="J116" s="51"/>
    </row>
    <row r="117" spans="2:10" ht="18" x14ac:dyDescent="0.2">
      <c r="B117" s="141"/>
      <c r="C117" s="202"/>
      <c r="D117" s="204"/>
      <c r="E117" s="289" t="str">
        <f t="shared" si="4"/>
        <v/>
      </c>
      <c r="H117" s="179">
        <f t="shared" si="3"/>
        <v>0</v>
      </c>
      <c r="I117" s="51"/>
      <c r="J117" s="51"/>
    </row>
    <row r="118" spans="2:10" ht="18" x14ac:dyDescent="0.2">
      <c r="B118" s="141"/>
      <c r="C118" s="202"/>
      <c r="D118" s="204"/>
      <c r="E118" s="289" t="str">
        <f t="shared" si="4"/>
        <v/>
      </c>
      <c r="H118" s="179">
        <f t="shared" si="3"/>
        <v>0</v>
      </c>
      <c r="I118" s="51"/>
      <c r="J118" s="51"/>
    </row>
    <row r="119" spans="2:10" ht="18" x14ac:dyDescent="0.2">
      <c r="B119" s="141"/>
      <c r="C119" s="202"/>
      <c r="D119" s="204"/>
      <c r="E119" s="289" t="str">
        <f t="shared" si="4"/>
        <v/>
      </c>
      <c r="H119" s="179">
        <f t="shared" si="3"/>
        <v>0</v>
      </c>
      <c r="I119" s="51"/>
      <c r="J119" s="51"/>
    </row>
    <row r="120" spans="2:10" ht="18" x14ac:dyDescent="0.2">
      <c r="B120" s="141"/>
      <c r="C120" s="202"/>
      <c r="D120" s="204"/>
      <c r="E120" s="289" t="str">
        <f t="shared" si="4"/>
        <v/>
      </c>
      <c r="H120" s="179">
        <f t="shared" si="3"/>
        <v>0</v>
      </c>
      <c r="I120" s="51"/>
      <c r="J120" s="51"/>
    </row>
    <row r="121" spans="2:10" ht="18" x14ac:dyDescent="0.2">
      <c r="B121" s="141"/>
      <c r="C121" s="202"/>
      <c r="D121" s="204"/>
      <c r="E121" s="289" t="str">
        <f t="shared" si="4"/>
        <v/>
      </c>
      <c r="H121" s="179">
        <f t="shared" si="3"/>
        <v>0</v>
      </c>
      <c r="I121" s="51"/>
      <c r="J121" s="51"/>
    </row>
    <row r="122" spans="2:10" ht="18" x14ac:dyDescent="0.2">
      <c r="B122" s="141"/>
      <c r="C122" s="202"/>
      <c r="D122" s="204"/>
      <c r="E122" s="289" t="str">
        <f t="shared" si="4"/>
        <v/>
      </c>
      <c r="H122" s="179">
        <f t="shared" si="3"/>
        <v>0</v>
      </c>
      <c r="I122" s="51"/>
      <c r="J122" s="51"/>
    </row>
    <row r="123" spans="2:10" ht="18" x14ac:dyDescent="0.2">
      <c r="B123" s="141"/>
      <c r="C123" s="202"/>
      <c r="D123" s="204"/>
      <c r="E123" s="289" t="str">
        <f t="shared" si="4"/>
        <v/>
      </c>
      <c r="H123" s="179">
        <f t="shared" si="3"/>
        <v>0</v>
      </c>
      <c r="I123" s="51"/>
      <c r="J123" s="51"/>
    </row>
    <row r="124" spans="2:10" ht="18" x14ac:dyDescent="0.2">
      <c r="B124" s="141"/>
      <c r="C124" s="202"/>
      <c r="D124" s="204"/>
      <c r="E124" s="289" t="str">
        <f t="shared" si="4"/>
        <v/>
      </c>
      <c r="H124" s="179">
        <f t="shared" si="3"/>
        <v>0</v>
      </c>
      <c r="I124" s="51"/>
      <c r="J124" s="51"/>
    </row>
    <row r="125" spans="2:10" ht="18.75" thickBot="1" x14ac:dyDescent="0.25">
      <c r="B125" s="141"/>
      <c r="C125" s="205"/>
      <c r="D125" s="206"/>
      <c r="E125" s="289" t="str">
        <f t="shared" si="4"/>
        <v/>
      </c>
      <c r="H125" s="179">
        <f t="shared" si="3"/>
        <v>0</v>
      </c>
      <c r="I125" s="51"/>
      <c r="J125" s="51"/>
    </row>
    <row r="126" spans="2:10" x14ac:dyDescent="0.25"/>
    <row r="127" spans="2:10" x14ac:dyDescent="0.25"/>
    <row r="128" spans="2:10" x14ac:dyDescent="0.25"/>
    <row r="129" x14ac:dyDescent="0.25"/>
    <row r="130" x14ac:dyDescent="0.25"/>
    <row r="131" x14ac:dyDescent="0.25"/>
    <row r="132" x14ac:dyDescent="0.25"/>
    <row r="133" x14ac:dyDescent="0.25"/>
  </sheetData>
  <sheetProtection algorithmName="SHA-512" hashValue="sQhHSULuCPc1Q3ktrW9zPE1mLd/VRYOa/zkOSmiKOL1UTgn5Ks+osOglMu5s0CAC2LWr/Sw0Dpzz0OLyz2Qt1g==" saltValue="beTs5K9kov/D5Irg/W4Fzw==" spinCount="100000" sheet="1" selectLockedCells="1"/>
  <mergeCells count="9">
    <mergeCell ref="E8:G8"/>
    <mergeCell ref="E11:G15"/>
    <mergeCell ref="E45:G45"/>
    <mergeCell ref="B2:D2"/>
    <mergeCell ref="B5:D5"/>
    <mergeCell ref="B29:D29"/>
    <mergeCell ref="B7:B8"/>
    <mergeCell ref="B10:B15"/>
    <mergeCell ref="B3:D3"/>
  </mergeCells>
  <conditionalFormatting sqref="A7">
    <cfRule type="expression" dxfId="54" priority="25">
      <formula>COUNTIF($H$8, 1)</formula>
    </cfRule>
  </conditionalFormatting>
  <conditionalFormatting sqref="A10">
    <cfRule type="expression" dxfId="53" priority="24">
      <formula>COUNTIF($H$11:$H$16, 1)</formula>
    </cfRule>
  </conditionalFormatting>
  <conditionalFormatting sqref="A17">
    <cfRule type="expression" dxfId="52" priority="23">
      <formula>COUNTIF($H$18:$H$22, 1)</formula>
    </cfRule>
  </conditionalFormatting>
  <conditionalFormatting sqref="A25">
    <cfRule type="expression" dxfId="51" priority="22">
      <formula>COUNTIF($H$25, 1)</formula>
    </cfRule>
  </conditionalFormatting>
  <conditionalFormatting sqref="A26">
    <cfRule type="expression" dxfId="50" priority="21">
      <formula>COUNTIF($H$26, 1)</formula>
    </cfRule>
  </conditionalFormatting>
  <conditionalFormatting sqref="A31">
    <cfRule type="expression" dxfId="49" priority="20">
      <formula>COUNTIF($H$31, 1)</formula>
    </cfRule>
  </conditionalFormatting>
  <conditionalFormatting sqref="A33">
    <cfRule type="expression" dxfId="48" priority="19">
      <formula>COUNTIF($H$33, 1)</formula>
    </cfRule>
  </conditionalFormatting>
  <conditionalFormatting sqref="A35">
    <cfRule type="expression" dxfId="47" priority="18">
      <formula>COUNTIF($H$35, 1)</formula>
    </cfRule>
  </conditionalFormatting>
  <conditionalFormatting sqref="A37">
    <cfRule type="expression" dxfId="46" priority="17">
      <formula>COUNTIF($H$37, 1)</formula>
    </cfRule>
  </conditionalFormatting>
  <conditionalFormatting sqref="A39">
    <cfRule type="expression" dxfId="45" priority="16">
      <formula>COUNTIF($H$39, 1)</formula>
    </cfRule>
  </conditionalFormatting>
  <conditionalFormatting sqref="A41">
    <cfRule type="expression" dxfId="44" priority="15">
      <formula>COUNTIF($H$41, 1)</formula>
    </cfRule>
  </conditionalFormatting>
  <conditionalFormatting sqref="A43">
    <cfRule type="expression" dxfId="43" priority="14">
      <formula>COUNTIF($H$43, 1)</formula>
    </cfRule>
  </conditionalFormatting>
  <conditionalFormatting sqref="A45">
    <cfRule type="expression" dxfId="42" priority="13">
      <formula>IF(SUM($H$45:$H$125)&gt;0,1,0)</formula>
    </cfRule>
  </conditionalFormatting>
  <conditionalFormatting sqref="C33">
    <cfRule type="expression" dxfId="41" priority="12">
      <formula>OR($C$31&lt;&gt;"Yes",ISBLANK($C$31))</formula>
    </cfRule>
  </conditionalFormatting>
  <conditionalFormatting sqref="C35">
    <cfRule type="expression" dxfId="40" priority="11">
      <formula>OR($C$31&lt;&gt;"Yes",ISBLANK($C$31))</formula>
    </cfRule>
  </conditionalFormatting>
  <conditionalFormatting sqref="C39">
    <cfRule type="expression" dxfId="39" priority="10">
      <formula>OR($C$37&lt;&gt;"Yes",ISBLANK($C$37))</formula>
    </cfRule>
  </conditionalFormatting>
  <conditionalFormatting sqref="C41">
    <cfRule type="expression" dxfId="38" priority="9">
      <formula>OR($C$37&lt;&gt;"Yes",ISBLANK($C$37))</formula>
    </cfRule>
  </conditionalFormatting>
  <conditionalFormatting sqref="C46:D125">
    <cfRule type="expression" dxfId="37" priority="1">
      <formula>OR(ISBLANK($C$43),$C$43=0)</formula>
    </cfRule>
  </conditionalFormatting>
  <dataValidations count="16">
    <dataValidation type="whole" allowBlank="1" showErrorMessage="1" error="Please add a valid number." promptTitle="Total number of customers" prompt="Please enter total number of firm's customers." sqref="C8">
      <formula1>1</formula1>
      <formula2>999999999</formula2>
    </dataValidation>
    <dataValidation type="whole" allowBlank="1" showErrorMessage="1" error="Please add a valid number." promptTitle="Specified Customers" prompt="Please enter total number of specified customers._x000a__x000a_Enter &quot;0&quot; if there are no specified customers." sqref="D8">
      <formula1>0</formula1>
      <formula2>999999999</formula2>
    </dataValidation>
    <dataValidation type="whole" allowBlank="1" showErrorMessage="1" error="Please add a valid number_x000a_" promptTitle="Customer Risk Rating" prompt="Please note the breakdown provided here should agree to the &quot;Total No&quot; of Customers detailed above.  _x000a__x000a_Please enter &quot;0&quot; (zero) if applicable." sqref="D11:D15">
      <formula1>0</formula1>
      <formula2>999999999</formula2>
    </dataValidation>
    <dataValidation type="whole" allowBlank="1" showInputMessage="1" showErrorMessage="1" error="Please enter a valid number" sqref="C25:D26">
      <formula1>0</formula1>
      <formula2>999999999</formula2>
    </dataValidation>
    <dataValidation type="whole" allowBlank="1" showInputMessage="1" showErrorMessage="1" error="Please enter a valid number" sqref="C43">
      <formula1>0</formula1>
      <formula2>999999999</formula2>
    </dataValidation>
    <dataValidation type="textLength" operator="lessThanOrEqual" allowBlank="1" showInputMessage="1" showErrorMessage="1" errorTitle="Customer Type" error="Text is too long" sqref="D18:D22">
      <formula1>200</formula1>
    </dataValidation>
    <dataValidation type="whole" allowBlank="1" showInputMessage="1" showErrorMessage="1" error="Please enter a valid number" prompt="Please note the breakdown provided here should agree to the figured entered as &quot;No. of PEPs&quot; above." sqref="D46">
      <formula1>1</formula1>
      <formula2>999999999</formula2>
    </dataValidation>
    <dataValidation type="whole" allowBlank="1" showErrorMessage="1" error="Please enter a valid number" prompt="Please note the breakdown provided here should agree to the &quot;No. of PEPs&quot; entered above." sqref="D47:D125">
      <formula1>1</formula1>
      <formula2>999999999</formula2>
    </dataValidation>
    <dataValidation type="list" allowBlank="1" showInputMessage="1" showErrorMessage="1" errorTitle="Screen Type" error="Please select from drop down selection." sqref="C33">
      <formula1>PEP_Screening</formula1>
    </dataValidation>
    <dataValidation type="list" allowBlank="1" showInputMessage="1" showErrorMessage="1" errorTitle="Frequency of screening" error="Please select from drop down selection." sqref="C35">
      <formula1>Frequency</formula1>
    </dataValidation>
    <dataValidation type="list" allowBlank="1" showInputMessage="1" showErrorMessage="1" errorTitle="PEP Country of Origin" error="Please select from drop down selection." sqref="C46:C51">
      <formula1>Country_All</formula1>
    </dataValidation>
    <dataValidation type="list" allowBlank="1" showInputMessage="1" showErrorMessage="1" sqref="C52:C125">
      <formula1>Country_All</formula1>
    </dataValidation>
    <dataValidation type="list" allowBlank="1" showInputMessage="1" showErrorMessage="1" errorTitle="PEP Screening" error="Please select from drop down selection." sqref="C37">
      <formula1>Y_N</formula1>
    </dataValidation>
    <dataValidation type="list" allowBlank="1" showInputMessage="1" showErrorMessage="1" errorTitle="Type of PEP Screening" error="Please select from drop down selection." sqref="C39">
      <formula1>PEP_Screening</formula1>
    </dataValidation>
    <dataValidation type="list" allowBlank="1" showInputMessage="1" showErrorMessage="1" errorTitle="Frequency of PEP screening" error="Please select from drop down selection." sqref="C41">
      <formula1>Frequency</formula1>
    </dataValidation>
    <dataValidation type="list" allowBlank="1" showInputMessage="1" showErrorMessage="1" errorTitle="Financial Sanction Screening" error="Please select from drop down selection." sqref="C31">
      <formula1>Y_N</formula1>
    </dataValidation>
  </dataValidations>
  <pageMargins left="0.23622047244094491" right="0.23622047244094491" top="0.74803149606299213" bottom="0.74803149606299213" header="0.31496062992125984" footer="0.31496062992125984"/>
  <pageSetup paperSize="9" fitToHeight="2" orientation="portrait" r:id="rId1"/>
  <headerFooter>
    <oddHeader>&amp;L&amp;"Times New Roman,Regular"&amp;12&amp;K000000 </oddHeader>
    <evenHeader>&amp;L&amp;"Times New Roman,Regular"&amp;12&amp;K000000 </evenHeader>
    <firstHeader>&amp;L&amp;"Times New Roman,Regular"&amp;12&amp;K000000 </firstHeader>
  </headerFooter>
  <rowBreaks count="1" manualBreakCount="1">
    <brk id="44"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J57"/>
  <sheetViews>
    <sheetView showGridLines="0" zoomScale="90" zoomScaleNormal="90" workbookViewId="0">
      <selection activeCell="D7" sqref="D7"/>
    </sheetView>
  </sheetViews>
  <sheetFormatPr defaultColWidth="0" defaultRowHeight="15" zeroHeight="1" x14ac:dyDescent="0.25"/>
  <cols>
    <col min="1" max="1" width="7.85546875" style="116" customWidth="1"/>
    <col min="2" max="2" width="99.85546875" style="85" customWidth="1"/>
    <col min="3" max="3" width="4.85546875" style="85" customWidth="1"/>
    <col min="4" max="4" width="46.140625" style="85" customWidth="1"/>
    <col min="5" max="7" width="21.85546875" style="85" hidden="1" customWidth="1"/>
    <col min="8" max="8" width="21.85546875" style="207" customWidth="1"/>
    <col min="9" max="9" width="16.42578125" style="175" bestFit="1" customWidth="1"/>
    <col min="10" max="10" width="37.5703125" style="85" hidden="1" customWidth="1"/>
    <col min="11" max="16384" width="0" style="85" hidden="1"/>
  </cols>
  <sheetData>
    <row r="1" spans="1:10" x14ac:dyDescent="0.25"/>
    <row r="2" spans="1:10" ht="23.25" thickBot="1" x14ac:dyDescent="0.3">
      <c r="B2" s="378" t="s">
        <v>515</v>
      </c>
      <c r="C2" s="379"/>
      <c r="D2" s="379"/>
    </row>
    <row r="3" spans="1:10" ht="44.25" customHeight="1" x14ac:dyDescent="0.25">
      <c r="B3" s="356" t="s">
        <v>537</v>
      </c>
      <c r="C3" s="356"/>
      <c r="D3" s="356"/>
    </row>
    <row r="4" spans="1:10" ht="15.75" thickBot="1" x14ac:dyDescent="0.3"/>
    <row r="5" spans="1:10" ht="30.75" thickBot="1" x14ac:dyDescent="0.3">
      <c r="B5" s="372" t="s">
        <v>303</v>
      </c>
      <c r="C5" s="373"/>
      <c r="D5" s="374"/>
      <c r="I5" s="90" t="s">
        <v>337</v>
      </c>
      <c r="J5" s="45"/>
    </row>
    <row r="6" spans="1:10" ht="15.75" thickBot="1" x14ac:dyDescent="0.3"/>
    <row r="7" spans="1:10" ht="36.75" customHeight="1" thickBot="1" x14ac:dyDescent="0.3">
      <c r="A7" s="93">
        <v>45</v>
      </c>
      <c r="B7" s="153" t="s">
        <v>350</v>
      </c>
      <c r="C7" s="150"/>
      <c r="D7" s="161"/>
      <c r="H7" s="208"/>
      <c r="I7" s="87">
        <f>IF(ISERROR(EXACT(D7,VLOOKUP(D7,Y_N,1,FALSE))),1,IF(EXACT(D7,VLOOKUP(D7,Y_N,1,FALSE)),0,1))</f>
        <v>1</v>
      </c>
      <c r="J7" s="119"/>
    </row>
    <row r="8" spans="1:10" ht="15.75" thickBot="1" x14ac:dyDescent="0.3">
      <c r="B8" s="141"/>
      <c r="C8" s="141"/>
      <c r="D8" s="215"/>
    </row>
    <row r="9" spans="1:10" ht="36.75" customHeight="1" thickBot="1" x14ac:dyDescent="0.3">
      <c r="A9" s="93">
        <v>46</v>
      </c>
      <c r="B9" s="153" t="s">
        <v>530</v>
      </c>
      <c r="C9" s="150"/>
      <c r="D9" s="161"/>
      <c r="H9" s="209"/>
      <c r="I9" s="87">
        <f>IF(ISERROR(EXACT(D9,VLOOKUP(D9,Y_N,1,FALSE))),1,IF(EXACT(D9,VLOOKUP(D9,Y_N,1,FALSE)),0,1))</f>
        <v>1</v>
      </c>
      <c r="J9" s="119"/>
    </row>
    <row r="10" spans="1:10" ht="15.75" thickBot="1" x14ac:dyDescent="0.3">
      <c r="B10" s="201"/>
      <c r="C10" s="201"/>
      <c r="D10" s="215"/>
    </row>
    <row r="11" spans="1:10" ht="36.75" customHeight="1" thickBot="1" x14ac:dyDescent="0.3">
      <c r="A11" s="93">
        <v>47</v>
      </c>
      <c r="B11" s="153" t="s">
        <v>310</v>
      </c>
      <c r="C11" s="150"/>
      <c r="D11" s="161"/>
      <c r="H11" s="208"/>
      <c r="I11" s="87">
        <f>IF(ISERROR(EXACT(D11,VLOOKUP(D11,Yes_No,1,FALSE))),1,IF(EXACT(D11,VLOOKUP(D11,Yes_No,1,FALSE)),0,1))</f>
        <v>1</v>
      </c>
      <c r="J11" s="119"/>
    </row>
    <row r="12" spans="1:10" x14ac:dyDescent="0.25">
      <c r="B12" s="157" t="s">
        <v>464</v>
      </c>
      <c r="C12" s="157"/>
      <c r="D12" s="141"/>
    </row>
    <row r="13" spans="1:10" ht="15.75" thickBot="1" x14ac:dyDescent="0.3"/>
    <row r="14" spans="1:10" ht="18.75" thickBot="1" x14ac:dyDescent="0.3">
      <c r="B14" s="372" t="s">
        <v>304</v>
      </c>
      <c r="C14" s="373"/>
      <c r="D14" s="374"/>
    </row>
    <row r="15" spans="1:10" ht="15.75" thickBot="1" x14ac:dyDescent="0.3"/>
    <row r="16" spans="1:10" ht="43.5" thickBot="1" x14ac:dyDescent="0.3">
      <c r="A16" s="93">
        <v>48</v>
      </c>
      <c r="B16" s="150" t="s">
        <v>351</v>
      </c>
      <c r="C16" s="150"/>
      <c r="D16" s="161"/>
      <c r="H16" s="208"/>
      <c r="I16" s="87">
        <f>IF(ISERROR(EXACT(D16,VLOOKUP(D16,Y_N,1,FALSE))),1,IF(EXACT(D16,VLOOKUP(D16,Y_N,1,FALSE)),0,1))</f>
        <v>1</v>
      </c>
      <c r="J16" s="119"/>
    </row>
    <row r="17" spans="1:10" ht="15.75" thickBot="1" x14ac:dyDescent="0.3"/>
    <row r="18" spans="1:10" ht="18.75" thickBot="1" x14ac:dyDescent="0.3">
      <c r="B18" s="372" t="s">
        <v>306</v>
      </c>
      <c r="C18" s="373"/>
      <c r="D18" s="374"/>
    </row>
    <row r="19" spans="1:10" ht="15.75" thickBot="1" x14ac:dyDescent="0.3">
      <c r="A19" s="210"/>
      <c r="B19" s="173"/>
      <c r="C19" s="173"/>
      <c r="D19" s="84"/>
    </row>
    <row r="20" spans="1:10" ht="36.75" customHeight="1" thickBot="1" x14ac:dyDescent="0.3">
      <c r="A20" s="93">
        <v>49</v>
      </c>
      <c r="B20" s="216" t="s">
        <v>531</v>
      </c>
      <c r="C20" s="217"/>
      <c r="D20" s="161"/>
      <c r="H20" s="209"/>
      <c r="I20" s="87">
        <f>IF(ISERROR(EXACT(D20,VLOOKUP(D20,Y_N,1,FALSE))),1,IF(EXACT(D20,VLOOKUP(D20,Y_N,1,FALSE)),0,1))</f>
        <v>1</v>
      </c>
      <c r="J20" s="119"/>
    </row>
    <row r="21" spans="1:10" x14ac:dyDescent="0.25">
      <c r="A21" s="210"/>
      <c r="B21" s="186"/>
      <c r="C21" s="186"/>
      <c r="D21" s="218"/>
    </row>
    <row r="22" spans="1:10" ht="15.75" thickBot="1" x14ac:dyDescent="0.3">
      <c r="A22" s="210"/>
      <c r="B22" s="217" t="s">
        <v>70</v>
      </c>
      <c r="C22" s="217"/>
      <c r="D22" s="218"/>
    </row>
    <row r="23" spans="1:10" ht="36.75" customHeight="1" thickBot="1" x14ac:dyDescent="0.3">
      <c r="A23" s="93">
        <v>50</v>
      </c>
      <c r="B23" s="216" t="s">
        <v>424</v>
      </c>
      <c r="C23" s="217"/>
      <c r="D23" s="200"/>
      <c r="H23" s="286" t="str">
        <f>IF(I23&gt;0,"*","")</f>
        <v/>
      </c>
      <c r="I23" s="87">
        <f>IF(D20&lt;&gt;"Yes",0,IF(ISNUMBER(D23),0,1))+IF(AND(D20&lt;&gt;"Yes",D23&lt;&gt;""),1,0)</f>
        <v>0</v>
      </c>
      <c r="J23" s="119"/>
    </row>
    <row r="24" spans="1:10" ht="15.75" thickBot="1" x14ac:dyDescent="0.3">
      <c r="A24" s="210"/>
      <c r="B24" s="186"/>
      <c r="C24" s="186"/>
      <c r="D24" s="218"/>
    </row>
    <row r="25" spans="1:10" ht="36.75" customHeight="1" thickBot="1" x14ac:dyDescent="0.3">
      <c r="A25" s="93">
        <v>51</v>
      </c>
      <c r="B25" s="217" t="s">
        <v>546</v>
      </c>
      <c r="C25" s="217"/>
      <c r="D25" s="161"/>
      <c r="H25" s="286" t="str">
        <f>IF(I25&gt;0,"*","")</f>
        <v/>
      </c>
      <c r="I25" s="87">
        <f>IF(D20&lt;&gt;"Yes",0,IF(ISERROR(EXACT(D25,VLOOKUP(D25,Y_N,1,FALSE))),1,IF(EXACT(D25,VLOOKUP(D25,Y_N,1,FALSE)),0,1)))+IF(AND(D20&lt;&gt;"Yes",D25&lt;&gt;""),1,0)</f>
        <v>0</v>
      </c>
      <c r="J25" s="119"/>
    </row>
    <row r="26" spans="1:10" x14ac:dyDescent="0.25">
      <c r="A26" s="210"/>
      <c r="B26" s="186"/>
      <c r="C26" s="186"/>
      <c r="D26" s="218"/>
      <c r="H26" s="180"/>
    </row>
    <row r="27" spans="1:10" ht="15.75" thickBot="1" x14ac:dyDescent="0.3">
      <c r="A27" s="210"/>
      <c r="B27" s="141"/>
      <c r="C27" s="141"/>
      <c r="D27" s="215"/>
    </row>
    <row r="28" spans="1:10" ht="45" customHeight="1" thickBot="1" x14ac:dyDescent="0.3">
      <c r="A28" s="93">
        <v>52</v>
      </c>
      <c r="B28" s="380" t="s">
        <v>465</v>
      </c>
      <c r="C28" s="150"/>
      <c r="D28" s="161"/>
      <c r="H28" s="286" t="str">
        <f>IF(I28&gt;0,"*","")</f>
        <v/>
      </c>
      <c r="I28" s="87">
        <f>IF(D20&lt;&gt;"Yes",0,IF(ISERROR(EXACT(D28,VLOOKUP(D28,Y_N,1,FALSE))),1,IF(EXACT(D28,VLOOKUP(D28,Y_N,1,FALSE)),0,1)))+IF(AND(D20&lt;&gt;"Yes",D28&lt;&gt;""),1,0)</f>
        <v>0</v>
      </c>
      <c r="J28" s="119"/>
    </row>
    <row r="29" spans="1:10" ht="56.25" customHeight="1" thickBot="1" x14ac:dyDescent="0.3">
      <c r="A29" s="93"/>
      <c r="B29" s="381"/>
      <c r="C29" s="150"/>
      <c r="D29" s="150"/>
      <c r="H29" s="106"/>
      <c r="I29" s="87"/>
    </row>
    <row r="30" spans="1:10" ht="36.75" customHeight="1" thickBot="1" x14ac:dyDescent="0.3">
      <c r="A30" s="93">
        <v>53</v>
      </c>
      <c r="B30" s="153" t="s">
        <v>475</v>
      </c>
      <c r="C30" s="150"/>
      <c r="D30" s="161"/>
      <c r="H30" s="286" t="str">
        <f>IF(AND(D20="No",D28="Yes",ISBLANK(D30)=FALSE),"*",IF(I30&gt;0,"*",""))</f>
        <v/>
      </c>
      <c r="I30" s="87">
        <f>IF(D28&lt;&gt;"Yes",0,IF(ISERROR(EXACT(D30,VLOOKUP(D30,Frequency,1,FALSE))),1,IF(EXACT(D30,VLOOKUP(D30,Frequency,1,FALSE)),0,1)))+IF(AND(D28&lt;&gt;"Yes",D30&lt;&gt;""),1,0)</f>
        <v>0</v>
      </c>
      <c r="J30" s="119"/>
    </row>
    <row r="31" spans="1:10" ht="15.75" thickBot="1" x14ac:dyDescent="0.3">
      <c r="A31" s="210"/>
      <c r="B31" s="94"/>
      <c r="C31" s="94"/>
      <c r="D31" s="173"/>
    </row>
    <row r="32" spans="1:10" ht="18.75" thickBot="1" x14ac:dyDescent="0.3">
      <c r="B32" s="327" t="s">
        <v>309</v>
      </c>
      <c r="C32" s="328"/>
      <c r="D32" s="329"/>
    </row>
    <row r="33" spans="1:10" ht="15.75" thickBot="1" x14ac:dyDescent="0.3">
      <c r="A33" s="212"/>
    </row>
    <row r="34" spans="1:10" ht="37.5" customHeight="1" thickBot="1" x14ac:dyDescent="0.3">
      <c r="A34" s="93">
        <v>54</v>
      </c>
      <c r="B34" s="153" t="s">
        <v>352</v>
      </c>
      <c r="C34" s="150"/>
      <c r="D34" s="161"/>
      <c r="H34" s="177"/>
      <c r="I34" s="87">
        <f>IF(ISERROR(EXACT(D34,VLOOKUP(D34,Y_N,1,FALSE))),1,IF(EXACT(D34,VLOOKUP(D34,Y_N,1,FALSE)),0,1))</f>
        <v>1</v>
      </c>
      <c r="J34" s="119"/>
    </row>
    <row r="35" spans="1:10" ht="15.75" thickBot="1" x14ac:dyDescent="0.3">
      <c r="A35" s="210"/>
      <c r="B35" s="186" t="s">
        <v>70</v>
      </c>
      <c r="C35" s="186"/>
      <c r="D35" s="215"/>
    </row>
    <row r="36" spans="1:10" ht="36.75" customHeight="1" thickBot="1" x14ac:dyDescent="0.3">
      <c r="A36" s="93">
        <v>55</v>
      </c>
      <c r="B36" s="217" t="s">
        <v>466</v>
      </c>
      <c r="C36" s="217"/>
      <c r="D36" s="200"/>
      <c r="H36" s="286" t="str">
        <f>IF(I36&gt;0,"*","")</f>
        <v/>
      </c>
      <c r="I36" s="87">
        <f>IF(D34&lt;&gt;"Yes",0,IF(ISNUMBER(D36)=TRUE,0,1))++IF(AND(D34&lt;&gt;"Yes",D36&lt;&gt;""),1,0)</f>
        <v>0</v>
      </c>
      <c r="J36" s="119"/>
    </row>
    <row r="37" spans="1:10" ht="15.75" thickBot="1" x14ac:dyDescent="0.3">
      <c r="A37" s="212"/>
      <c r="B37" s="186"/>
      <c r="C37" s="186"/>
      <c r="D37" s="215"/>
    </row>
    <row r="38" spans="1:10" ht="36.75" customHeight="1" thickBot="1" x14ac:dyDescent="0.3">
      <c r="A38" s="93">
        <v>56</v>
      </c>
      <c r="B38" s="219" t="s">
        <v>553</v>
      </c>
      <c r="C38" s="217"/>
      <c r="D38" s="161"/>
      <c r="H38" s="286" t="str">
        <f>IF(I38&gt;0,"*","")</f>
        <v/>
      </c>
      <c r="I38" s="87">
        <f>IF(D34&lt;&gt;"Yes",0,IF(ISERROR(EXACT(D38,VLOOKUP(D38,Y_N,1,FALSE))),1,IF(EXACT(D38,VLOOKUP(D38,Y_N,1,FALSE)),0,1)))+IF(AND(D34&lt;&gt;"Yes",D38&lt;&gt;""),1,0)</f>
        <v>0</v>
      </c>
      <c r="J38" s="119"/>
    </row>
    <row r="39" spans="1:10" ht="15.75" thickBot="1" x14ac:dyDescent="0.3">
      <c r="A39" s="212"/>
      <c r="B39" s="186"/>
      <c r="C39" s="186"/>
      <c r="D39" s="215"/>
    </row>
    <row r="40" spans="1:10" ht="43.5" thickBot="1" x14ac:dyDescent="0.3">
      <c r="A40" s="93">
        <v>57</v>
      </c>
      <c r="B40" s="217" t="s">
        <v>431</v>
      </c>
      <c r="C40" s="217"/>
      <c r="D40" s="161"/>
      <c r="H40" s="286" t="str">
        <f>IF(I40&gt;0,"*","")</f>
        <v/>
      </c>
      <c r="I40" s="87">
        <f>IF(D34&lt;&gt;"Yes",0,IF(ISERROR(EXACT(D40,VLOOKUP(D40,Y_N,1,FALSE))),1,IF(EXACT(D40,VLOOKUP(D40,Y_N,1,FALSE)),0,1)))+IF(AND(D34&lt;&gt;"Yes",D40&lt;&gt;""),1,0)</f>
        <v>0</v>
      </c>
      <c r="J40" s="119"/>
    </row>
    <row r="41" spans="1:10" x14ac:dyDescent="0.25">
      <c r="A41" s="212"/>
      <c r="B41" s="186"/>
      <c r="C41" s="186"/>
      <c r="D41" s="215"/>
      <c r="H41" s="127" t="str">
        <f>IF(I41&gt;0,"*","")</f>
        <v/>
      </c>
      <c r="J41" s="119"/>
    </row>
    <row r="42" spans="1:10" ht="15.75" thickBot="1" x14ac:dyDescent="0.3">
      <c r="A42" s="212"/>
      <c r="B42" s="186" t="s">
        <v>70</v>
      </c>
      <c r="C42" s="186"/>
      <c r="D42" s="215"/>
      <c r="H42" s="106"/>
    </row>
    <row r="43" spans="1:10" ht="33" customHeight="1" thickBot="1" x14ac:dyDescent="0.3">
      <c r="A43" s="93">
        <v>58</v>
      </c>
      <c r="B43" s="153" t="s">
        <v>311</v>
      </c>
      <c r="C43" s="150"/>
      <c r="D43" s="161"/>
      <c r="H43" s="286" t="str">
        <f>IF(AND(D34="No",D40="Yes",ISBLANK(D43)=FALSE),"*",IF(I43&gt;0,"*",""))</f>
        <v/>
      </c>
      <c r="I43" s="87">
        <f>IF(D40&lt;&gt;"Yes",0,IF(ISERROR(EXACT(D43,VLOOKUP(D43,Frequency,1,FALSE))),1,IF(EXACT(D43,VLOOKUP(D43,Frequency,1,FALSE)),0,1)))+IF(AND(D40&lt;&gt;"Yes",D43&lt;&gt;""),1,0)+IF(AND(D34&lt;&gt;"Yes",D43&lt;&gt;""),1,0)</f>
        <v>0</v>
      </c>
      <c r="J43" s="119"/>
    </row>
    <row r="44" spans="1:10" x14ac:dyDescent="0.25">
      <c r="A44" s="210"/>
      <c r="B44" s="94"/>
      <c r="C44" s="94"/>
    </row>
    <row r="45" spans="1:10" hidden="1" x14ac:dyDescent="0.25">
      <c r="A45" s="212"/>
      <c r="B45" s="173"/>
      <c r="C45" s="173"/>
    </row>
    <row r="46" spans="1:10" hidden="1" x14ac:dyDescent="0.25">
      <c r="A46" s="212"/>
      <c r="B46" s="173"/>
      <c r="C46" s="173"/>
    </row>
    <row r="47" spans="1:10" hidden="1" x14ac:dyDescent="0.25">
      <c r="A47" s="213"/>
      <c r="B47" s="173"/>
      <c r="C47" s="173"/>
    </row>
    <row r="48" spans="1:10" hidden="1" x14ac:dyDescent="0.25">
      <c r="A48" s="214"/>
      <c r="B48" s="173"/>
      <c r="C48" s="173"/>
    </row>
    <row r="49" spans="1:3" hidden="1" x14ac:dyDescent="0.25">
      <c r="A49" s="210"/>
      <c r="B49" s="173"/>
      <c r="C49" s="173"/>
    </row>
    <row r="50" spans="1:3" hidden="1" x14ac:dyDescent="0.25">
      <c r="A50" s="210"/>
      <c r="B50" s="173"/>
      <c r="C50" s="173"/>
    </row>
    <row r="51" spans="1:3" hidden="1" x14ac:dyDescent="0.25"/>
    <row r="52" spans="1:3" hidden="1" x14ac:dyDescent="0.25"/>
    <row r="53" spans="1:3" hidden="1" x14ac:dyDescent="0.25"/>
    <row r="54" spans="1:3" x14ac:dyDescent="0.25"/>
    <row r="55" spans="1:3" x14ac:dyDescent="0.25"/>
    <row r="56" spans="1:3" x14ac:dyDescent="0.25"/>
    <row r="57" spans="1:3" x14ac:dyDescent="0.25"/>
  </sheetData>
  <sheetProtection algorithmName="SHA-512" hashValue="ITDcB6NUGnTKbH+vrCBfbg6IPjTZqUemnZ/7lJs4A1t1kQcQvUPaiCzgGgeT7Xg+b8JMjTXYPfE4OATNYvLuJA==" saltValue="qSZcqWavoH6kq1jCO/H62w==" spinCount="100000" sheet="1" selectLockedCells="1"/>
  <mergeCells count="7">
    <mergeCell ref="B2:D2"/>
    <mergeCell ref="B5:D5"/>
    <mergeCell ref="B14:D14"/>
    <mergeCell ref="B18:D18"/>
    <mergeCell ref="B32:D32"/>
    <mergeCell ref="B28:B29"/>
    <mergeCell ref="B3:D3"/>
  </mergeCells>
  <conditionalFormatting sqref="A7">
    <cfRule type="expression" dxfId="36" priority="25">
      <formula>COUNTIF($I$7, 1)</formula>
    </cfRule>
  </conditionalFormatting>
  <conditionalFormatting sqref="A9">
    <cfRule type="expression" dxfId="35" priority="24">
      <formula>COUNTIF($I$9, 1)</formula>
    </cfRule>
  </conditionalFormatting>
  <conditionalFormatting sqref="A11">
    <cfRule type="expression" dxfId="34" priority="23">
      <formula>COUNTIF($I$11, 1)</formula>
    </cfRule>
  </conditionalFormatting>
  <conditionalFormatting sqref="A16">
    <cfRule type="expression" dxfId="33" priority="22">
      <formula>COUNTIF($I$16, 1)</formula>
    </cfRule>
  </conditionalFormatting>
  <conditionalFormatting sqref="A20">
    <cfRule type="expression" dxfId="32" priority="21">
      <formula>COUNTIF($I$20, 1)</formula>
    </cfRule>
  </conditionalFormatting>
  <conditionalFormatting sqref="A23">
    <cfRule type="expression" dxfId="31" priority="20">
      <formula>COUNTIF($I$23, 1)</formula>
    </cfRule>
  </conditionalFormatting>
  <conditionalFormatting sqref="A25">
    <cfRule type="expression" dxfId="30" priority="19">
      <formula>COUNTIF($I$25, 1)</formula>
    </cfRule>
  </conditionalFormatting>
  <conditionalFormatting sqref="A28">
    <cfRule type="expression" dxfId="29" priority="18">
      <formula>COUNTIF($I$28, 1)</formula>
    </cfRule>
  </conditionalFormatting>
  <conditionalFormatting sqref="A30">
    <cfRule type="expression" dxfId="28" priority="17">
      <formula>COUNTIF($I$30, 1)</formula>
    </cfRule>
  </conditionalFormatting>
  <conditionalFormatting sqref="A34">
    <cfRule type="expression" dxfId="27" priority="16">
      <formula>COUNTIF($I$34, 1)</formula>
    </cfRule>
  </conditionalFormatting>
  <conditionalFormatting sqref="A36">
    <cfRule type="expression" dxfId="26" priority="15">
      <formula>COUNTIF($I$36, 1)</formula>
    </cfRule>
  </conditionalFormatting>
  <conditionalFormatting sqref="A38">
    <cfRule type="expression" dxfId="25" priority="14">
      <formula>COUNTIF($I$38, 1)</formula>
    </cfRule>
  </conditionalFormatting>
  <conditionalFormatting sqref="A40">
    <cfRule type="expression" dxfId="24" priority="13">
      <formula>COUNTIF($I$40, 1)</formula>
    </cfRule>
  </conditionalFormatting>
  <conditionalFormatting sqref="A43">
    <cfRule type="expression" dxfId="23" priority="12">
      <formula>IF($I$43&gt;0,1,0)</formula>
    </cfRule>
  </conditionalFormatting>
  <conditionalFormatting sqref="D23">
    <cfRule type="expression" dxfId="22" priority="10">
      <formula>$D$20&lt;&gt;"Yes"</formula>
    </cfRule>
  </conditionalFormatting>
  <conditionalFormatting sqref="D25">
    <cfRule type="expression" dxfId="21" priority="9">
      <formula>$D$20&lt;&gt;"Yes"</formula>
    </cfRule>
  </conditionalFormatting>
  <conditionalFormatting sqref="D28">
    <cfRule type="expression" dxfId="20" priority="8">
      <formula>$D$20&lt;&gt;"Yes"</formula>
    </cfRule>
  </conditionalFormatting>
  <conditionalFormatting sqref="D30">
    <cfRule type="expression" dxfId="19" priority="7">
      <formula>OR($D$20&lt;&gt;"Yes", $D$28&lt;&gt;"Yes")</formula>
    </cfRule>
  </conditionalFormatting>
  <conditionalFormatting sqref="D36">
    <cfRule type="expression" dxfId="18" priority="6">
      <formula>$D$34&lt;&gt;"Yes"</formula>
    </cfRule>
  </conditionalFormatting>
  <conditionalFormatting sqref="D38">
    <cfRule type="expression" dxfId="17" priority="5">
      <formula>$D$34&lt;&gt;"Yes"</formula>
    </cfRule>
  </conditionalFormatting>
  <conditionalFormatting sqref="D40">
    <cfRule type="expression" dxfId="16" priority="2">
      <formula>$D$34&lt;&gt;"Yes"</formula>
    </cfRule>
  </conditionalFormatting>
  <conditionalFormatting sqref="D43">
    <cfRule type="expression" dxfId="15" priority="1">
      <formula>OR($D$34&lt;&gt;"YES",$D$40 &lt;&gt; "YES")</formula>
    </cfRule>
  </conditionalFormatting>
  <dataValidations count="6">
    <dataValidation type="whole" allowBlank="1" showInputMessage="1" showErrorMessage="1" error="Please enter a valid number." sqref="D23 D36">
      <formula1>0</formula1>
      <formula2>999999999</formula2>
    </dataValidation>
    <dataValidation type="list" allowBlank="1" showInputMessage="1" showErrorMessage="1" error="Please select from drop down section._x000a_" sqref="D43">
      <formula1>Frequency</formula1>
    </dataValidation>
    <dataValidation type="list" allowBlank="1" showInputMessage="1" showErrorMessage="1" error="Please select from drop down section." sqref="D40">
      <formula1>Y_N</formula1>
    </dataValidation>
    <dataValidation type="list" allowBlank="1" showInputMessage="1" showErrorMessage="1" error="Please select from drop down section." sqref="D30">
      <formula1>Frequency</formula1>
    </dataValidation>
    <dataValidation type="list" allowBlank="1" showInputMessage="1" showErrorMessage="1" error="Please select from drop down section." sqref="D11">
      <formula1>Yes_No</formula1>
    </dataValidation>
    <dataValidation type="list" allowBlank="1" showInputMessage="1" showErrorMessage="1" error="Please select from drop down section." sqref="D7 D9 D16 D20 D25 D28 D34 D38">
      <formula1>Y_N</formula1>
    </dataValidation>
  </dataValidations>
  <pageMargins left="0.25" right="0.25" top="0.75" bottom="0.75" header="0.3" footer="0.3"/>
  <pageSetup paperSize="9" fitToHeight="0"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Validations!$E$3:$E$9</xm:f>
          </x14:formula1>
          <xm:sqref>D31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I17"/>
  <sheetViews>
    <sheetView showGridLines="0" zoomScale="90" zoomScaleNormal="90" workbookViewId="0">
      <selection activeCell="D5" sqref="D5"/>
    </sheetView>
  </sheetViews>
  <sheetFormatPr defaultColWidth="0" defaultRowHeight="15" zeroHeight="1" x14ac:dyDescent="0.25"/>
  <cols>
    <col min="1" max="1" width="8" style="116" customWidth="1"/>
    <col min="2" max="2" width="70.140625" style="85" customWidth="1"/>
    <col min="3" max="3" width="4.140625" style="85" customWidth="1"/>
    <col min="4" max="4" width="38.85546875" style="85" bestFit="1" customWidth="1"/>
    <col min="5" max="5" width="35.42578125" style="85" bestFit="1" customWidth="1"/>
    <col min="6" max="6" width="38.28515625" style="85" bestFit="1" customWidth="1"/>
    <col min="7" max="7" width="4.28515625" style="85" customWidth="1"/>
    <col min="8" max="8" width="16.42578125" style="117" bestFit="1" customWidth="1"/>
    <col min="9" max="9" width="31.28515625" style="85" hidden="1" customWidth="1"/>
    <col min="10" max="16384" width="9.140625" style="85" hidden="1"/>
  </cols>
  <sheetData>
    <row r="1" spans="1:9" ht="15.75" thickBot="1" x14ac:dyDescent="0.3"/>
    <row r="2" spans="1:9" ht="23.25" thickBot="1" x14ac:dyDescent="0.3">
      <c r="B2" s="369" t="s">
        <v>516</v>
      </c>
      <c r="C2" s="370"/>
      <c r="D2" s="370"/>
      <c r="E2" s="371"/>
    </row>
    <row r="3" spans="1:9" ht="40.5" customHeight="1" x14ac:dyDescent="0.25">
      <c r="B3" s="356" t="s">
        <v>537</v>
      </c>
      <c r="C3" s="356"/>
      <c r="D3" s="356"/>
      <c r="E3" s="356"/>
      <c r="H3" s="220" t="s">
        <v>337</v>
      </c>
      <c r="I3" s="45"/>
    </row>
    <row r="4" spans="1:9" ht="15.75" thickBot="1" x14ac:dyDescent="0.3">
      <c r="H4" s="220"/>
    </row>
    <row r="5" spans="1:9" ht="43.5" thickBot="1" x14ac:dyDescent="0.3">
      <c r="A5" s="93">
        <v>59</v>
      </c>
      <c r="B5" s="219" t="s">
        <v>312</v>
      </c>
      <c r="C5" s="211"/>
      <c r="D5" s="95"/>
      <c r="G5" s="96"/>
      <c r="H5" s="220">
        <f>IF(ISERROR(EXACT(D5,VLOOKUP(D5,Y_N,1,FALSE))),1,IF(EXACT(D5,VLOOKUP(D5,Y_N,1,FALSE)),0,1))</f>
        <v>1</v>
      </c>
      <c r="I5" s="119"/>
    </row>
    <row r="6" spans="1:9" ht="15.75" thickBot="1" x14ac:dyDescent="0.3">
      <c r="A6" s="210"/>
      <c r="H6" s="220"/>
    </row>
    <row r="7" spans="1:9" ht="69" customHeight="1" x14ac:dyDescent="0.25">
      <c r="A7" s="93">
        <v>60</v>
      </c>
      <c r="B7" s="226" t="s">
        <v>467</v>
      </c>
      <c r="C7" s="227"/>
      <c r="D7" s="228" t="s">
        <v>532</v>
      </c>
      <c r="E7" s="229" t="s">
        <v>353</v>
      </c>
      <c r="F7" s="229" t="s">
        <v>505</v>
      </c>
      <c r="H7" s="220"/>
    </row>
    <row r="8" spans="1:9" ht="70.5" customHeight="1" thickBot="1" x14ac:dyDescent="0.3">
      <c r="A8" s="212"/>
      <c r="B8" s="221"/>
      <c r="C8" s="94"/>
      <c r="D8" s="184"/>
      <c r="E8" s="184"/>
      <c r="F8" s="279"/>
      <c r="G8" s="222"/>
      <c r="H8" s="220">
        <f>IF(ISNUMBER(D8)&lt;&gt;TRUE,1,IF(ISNUMBER(E8)&lt;&gt;TRUE,1,IF(ISNUMBER(F8)&lt;&gt;TRUE,1,0)))+IF(E8&gt;D8,1,0)</f>
        <v>1</v>
      </c>
      <c r="I8" s="119"/>
    </row>
    <row r="9" spans="1:9" ht="63.75" customHeight="1" thickBot="1" x14ac:dyDescent="0.3">
      <c r="A9" s="212"/>
      <c r="B9" s="94"/>
      <c r="C9" s="94"/>
      <c r="D9" s="94"/>
      <c r="E9" s="118" t="str">
        <f>IF(E8&gt;D8,"The numbers reported to external authorities cannot be greater than those raised in the last 12 months. Please review &amp; amend.","")</f>
        <v/>
      </c>
      <c r="F9" s="75"/>
      <c r="H9" s="220"/>
      <c r="I9" s="223"/>
    </row>
    <row r="10" spans="1:9" ht="36" customHeight="1" thickBot="1" x14ac:dyDescent="0.3">
      <c r="A10" s="93">
        <v>61</v>
      </c>
      <c r="B10" s="195" t="s">
        <v>533</v>
      </c>
      <c r="C10" s="176"/>
      <c r="D10" s="200"/>
      <c r="E10" s="94"/>
      <c r="F10" s="180"/>
      <c r="G10" s="96"/>
      <c r="H10" s="220">
        <f>IF(ISNUMBER(D10),0,1)</f>
        <v>1</v>
      </c>
      <c r="I10" s="119"/>
    </row>
    <row r="11" spans="1:9" ht="15.75" thickBot="1" x14ac:dyDescent="0.3">
      <c r="A11" s="224"/>
      <c r="B11" s="176"/>
      <c r="C11" s="176"/>
      <c r="D11" s="94"/>
      <c r="E11" s="94"/>
      <c r="H11" s="220"/>
    </row>
    <row r="12" spans="1:9" ht="59.25" customHeight="1" thickBot="1" x14ac:dyDescent="0.3">
      <c r="A12" s="93">
        <v>62</v>
      </c>
      <c r="B12" s="159" t="s">
        <v>519</v>
      </c>
      <c r="C12" s="176"/>
      <c r="D12" s="161"/>
      <c r="E12" s="94"/>
      <c r="G12" s="96"/>
      <c r="H12" s="220">
        <f>IF(ISERROR(EXACT(D12,VLOOKUP(D12,Y_N,1,FALSE))),1,IF(EXACT(D12,VLOOKUP(D12,Y_N,1,FALSE)),0,1))</f>
        <v>1</v>
      </c>
      <c r="I12" s="119"/>
    </row>
    <row r="13" spans="1:9" ht="15.75" thickBot="1" x14ac:dyDescent="0.3">
      <c r="A13" s="224"/>
      <c r="B13" s="230" t="str">
        <f>IF(D12="No",TRIM("Please ignore next question"),TRIM("If Yes,"))</f>
        <v>If Yes,</v>
      </c>
      <c r="C13" s="225"/>
      <c r="D13" s="94"/>
      <c r="E13" s="94"/>
      <c r="H13" s="220"/>
    </row>
    <row r="14" spans="1:9" ht="34.5" customHeight="1" thickBot="1" x14ac:dyDescent="0.3">
      <c r="A14" s="93">
        <v>63</v>
      </c>
      <c r="B14" s="159" t="s">
        <v>440</v>
      </c>
      <c r="C14" s="176"/>
      <c r="D14" s="200"/>
      <c r="E14" s="286" t="str">
        <f>IF(H14&gt;0,"*","")</f>
        <v/>
      </c>
      <c r="G14" s="96"/>
      <c r="H14" s="220">
        <f>IF(OR(
AND(D12="Yes",ISBLANK(D14)),
AND(D12&lt;&gt;"YES", COUNTA(D14)&lt;&gt;0)
),1,0)</f>
        <v>0</v>
      </c>
      <c r="I14" s="119"/>
    </row>
    <row r="15" spans="1:9" x14ac:dyDescent="0.25">
      <c r="A15" s="224"/>
      <c r="B15" s="176"/>
      <c r="C15" s="176"/>
      <c r="H15" s="220"/>
    </row>
    <row r="16" spans="1:9" x14ac:dyDescent="0.25">
      <c r="A16" s="210"/>
    </row>
    <row r="17" spans="1:1" hidden="1" x14ac:dyDescent="0.25">
      <c r="A17" s="210"/>
    </row>
  </sheetData>
  <sheetProtection algorithmName="SHA-512" hashValue="A/TEA7qN2IbK/Xz8Qx2YMRYt/UXFcLFNU7UaZdeoGhtW/IZmxlTKmDPmZaiFlzx1NDQlX+QiTOZgz7rmloEEnw==" saltValue="KzbYh+jndJsMkV2nopWsAQ==" spinCount="100000" sheet="1" selectLockedCells="1"/>
  <mergeCells count="2">
    <mergeCell ref="B2:E2"/>
    <mergeCell ref="B3:E3"/>
  </mergeCells>
  <conditionalFormatting sqref="A5">
    <cfRule type="expression" dxfId="14" priority="6">
      <formula>COUNTIF($H$5, 1)</formula>
    </cfRule>
  </conditionalFormatting>
  <conditionalFormatting sqref="A7">
    <cfRule type="expression" dxfId="13" priority="5">
      <formula>COUNTIF($H$8, 1)</formula>
    </cfRule>
  </conditionalFormatting>
  <conditionalFormatting sqref="A10">
    <cfRule type="expression" dxfId="12" priority="4">
      <formula>COUNTIF($H$10, 1)</formula>
    </cfRule>
  </conditionalFormatting>
  <conditionalFormatting sqref="A12">
    <cfRule type="expression" dxfId="11" priority="3">
      <formula>COUNTIF($H$12, 1)</formula>
    </cfRule>
  </conditionalFormatting>
  <conditionalFormatting sqref="A14">
    <cfRule type="expression" dxfId="10" priority="2">
      <formula>COUNTIF($H$14, 1)</formula>
    </cfRule>
  </conditionalFormatting>
  <conditionalFormatting sqref="D14">
    <cfRule type="expression" dxfId="9" priority="1">
      <formula>$D$12&lt;&gt;"Yes"</formula>
    </cfRule>
  </conditionalFormatting>
  <dataValidations count="6">
    <dataValidation type="whole" allowBlank="1" showInputMessage="1" showErrorMessage="1" error="Please enter a valid number" sqref="D14">
      <formula1>0</formula1>
      <formula2>999999999</formula2>
    </dataValidation>
    <dataValidation type="whole" allowBlank="1" showInputMessage="1" showErrorMessage="1" error="Please enter a valid number." sqref="D8:E8">
      <formula1>0</formula1>
      <formula2>999999999</formula2>
    </dataValidation>
    <dataValidation type="whole" allowBlank="1" showErrorMessage="1" error="Please enter a valid number" promptTitle="Average number of days" prompt="Please note the average number of days refers to working days." sqref="D10">
      <formula1>0</formula1>
      <formula2>999999999</formula2>
    </dataValidation>
    <dataValidation type="list" allowBlank="1" showInputMessage="1" showErrorMessage="1" error="Please select from drop down selection" sqref="D12">
      <formula1>Y_N</formula1>
    </dataValidation>
    <dataValidation type="list" allowBlank="1" showInputMessage="1" showErrorMessage="1" error="Please select from drop down selection." sqref="D5">
      <formula1>Y_N</formula1>
    </dataValidation>
    <dataValidation type="whole" allowBlank="1" showInputMessage="1" showErrorMessage="1" error="Please enter a valid number." promptTitle="Value of Reported STRs:" prompt="All financial figures should be reported in Euro thousands.   For example: €325,652 should be divided by 1,000 and stated as 326.  The '€' and 'k' symbols should not be input when entering this data." sqref="F8">
      <formula1>0</formula1>
      <formula2>999999999999</formula2>
    </dataValidation>
  </dataValidations>
  <pageMargins left="0.25" right="0.25" top="0.75" bottom="0.75" header="0.3" footer="0.3"/>
  <pageSetup paperSize="9" fitToHeight="0"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I6"/>
  <sheetViews>
    <sheetView showGridLines="0" zoomScale="90" zoomScaleNormal="90" workbookViewId="0">
      <selection activeCell="C5" sqref="C5"/>
    </sheetView>
  </sheetViews>
  <sheetFormatPr defaultColWidth="0" defaultRowHeight="15" zeroHeight="1" x14ac:dyDescent="0.2"/>
  <cols>
    <col min="1" max="1" width="7.85546875" style="116" customWidth="1"/>
    <col min="2" max="2" width="78" style="231" customWidth="1"/>
    <col min="3" max="3" width="52.140625" style="231" customWidth="1"/>
    <col min="4" max="4" width="11" style="231" customWidth="1"/>
    <col min="5" max="7" width="11" style="231" hidden="1" customWidth="1"/>
    <col min="8" max="8" width="16.42578125" style="233" bestFit="1" customWidth="1"/>
    <col min="9" max="9" width="35.7109375" style="231" hidden="1" customWidth="1"/>
    <col min="10" max="16384" width="9.140625" style="231" hidden="1"/>
  </cols>
  <sheetData>
    <row r="1" spans="1:9" ht="15.75" thickBot="1" x14ac:dyDescent="0.25">
      <c r="B1" s="85"/>
      <c r="C1" s="85"/>
      <c r="D1" s="85"/>
      <c r="E1" s="85"/>
      <c r="F1" s="85"/>
      <c r="G1" s="85"/>
      <c r="H1" s="117"/>
      <c r="I1" s="85"/>
    </row>
    <row r="2" spans="1:9" ht="31.5" thickBot="1" x14ac:dyDescent="0.45">
      <c r="B2" s="369" t="s">
        <v>517</v>
      </c>
      <c r="C2" s="371"/>
      <c r="D2" s="232"/>
      <c r="E2" s="232"/>
      <c r="F2" s="232"/>
      <c r="G2" s="232"/>
    </row>
    <row r="3" spans="1:9" ht="44.25" customHeight="1" x14ac:dyDescent="0.4">
      <c r="B3" s="356" t="s">
        <v>537</v>
      </c>
      <c r="C3" s="356"/>
      <c r="D3" s="232"/>
      <c r="E3" s="234"/>
      <c r="H3" s="220" t="s">
        <v>337</v>
      </c>
    </row>
    <row r="4" spans="1:9" ht="15.75" thickBot="1" x14ac:dyDescent="0.25">
      <c r="H4" s="220"/>
    </row>
    <row r="5" spans="1:9" ht="72" customHeight="1" thickBot="1" x14ac:dyDescent="0.25">
      <c r="A5" s="218">
        <v>64</v>
      </c>
      <c r="B5" s="216" t="s">
        <v>547</v>
      </c>
      <c r="C5" s="161"/>
      <c r="D5" s="96"/>
      <c r="H5" s="220">
        <f>IF(ISERROR(EXACT(C5,VLOOKUP(C5,Y_N,1,FALSE))),1,IF(EXACT(C5,VLOOKUP(C5,Y_N,1,FALSE)),0,1))</f>
        <v>1</v>
      </c>
      <c r="I5" s="119"/>
    </row>
    <row r="6" spans="1:9" x14ac:dyDescent="0.2">
      <c r="A6" s="212"/>
    </row>
  </sheetData>
  <sheetProtection algorithmName="SHA-512" hashValue="O3WFM9OPfk7VZkB9cZRsA6KQBn3ivlv0obhmxIH/37NFYMYeekPE8ZfLk6kwfp3HLscTs/fuoRHfRXRMiWBEWg==" saltValue="KGSnbnTuTlEckQSnTVIomQ==" spinCount="100000" sheet="1" selectLockedCells="1"/>
  <mergeCells count="2">
    <mergeCell ref="B2:C2"/>
    <mergeCell ref="B3:C3"/>
  </mergeCells>
  <conditionalFormatting sqref="A5">
    <cfRule type="expression" dxfId="8" priority="1">
      <formula>COUNTIF($H$5, 1)</formula>
    </cfRule>
  </conditionalFormatting>
  <dataValidations count="1">
    <dataValidation type="list" allowBlank="1" showInputMessage="1" showErrorMessage="1" error="Please select from the drop down selection." sqref="C5">
      <formula1>Y_N</formula1>
    </dataValidation>
  </dataValidations>
  <pageMargins left="0.25" right="0.25" top="0.75" bottom="0.75" header="0.3" footer="0.3"/>
  <pageSetup paperSize="9" fitToHeight="0"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M46"/>
  <sheetViews>
    <sheetView showGridLines="0" zoomScale="90" zoomScaleNormal="90" workbookViewId="0">
      <selection activeCell="C5" sqref="C5"/>
    </sheetView>
  </sheetViews>
  <sheetFormatPr defaultColWidth="0" defaultRowHeight="15" zeroHeight="1" x14ac:dyDescent="0.2"/>
  <cols>
    <col min="1" max="1" width="7.85546875" style="231" customWidth="1"/>
    <col min="2" max="2" width="58.140625" style="231" customWidth="1"/>
    <col min="3" max="3" width="40.7109375" style="231" customWidth="1"/>
    <col min="4" max="4" width="28.5703125" style="231" customWidth="1"/>
    <col min="5" max="5" width="27" style="231" customWidth="1"/>
    <col min="6" max="6" width="15" style="231" customWidth="1"/>
    <col min="7" max="7" width="15" style="231" hidden="1" customWidth="1"/>
    <col min="8" max="8" width="16.42578125" style="233" bestFit="1" customWidth="1"/>
    <col min="9" max="10" width="35.7109375" style="231" hidden="1" customWidth="1"/>
    <col min="11" max="13" width="15.7109375" style="231" hidden="1" customWidth="1"/>
    <col min="14" max="16384" width="9.140625" style="231" hidden="1"/>
  </cols>
  <sheetData>
    <row r="1" spans="1:10" ht="15.75" thickBot="1" x14ac:dyDescent="0.25">
      <c r="A1" s="85"/>
      <c r="B1" s="85"/>
      <c r="C1" s="85"/>
      <c r="D1" s="85"/>
      <c r="E1" s="85"/>
      <c r="F1" s="85"/>
      <c r="G1" s="85"/>
      <c r="H1" s="117"/>
      <c r="I1" s="85"/>
      <c r="J1" s="85"/>
    </row>
    <row r="2" spans="1:10" ht="23.25" thickBot="1" x14ac:dyDescent="0.25">
      <c r="A2" s="258"/>
      <c r="B2" s="369" t="s">
        <v>518</v>
      </c>
      <c r="C2" s="370"/>
      <c r="D2" s="370"/>
      <c r="E2" s="371"/>
    </row>
    <row r="3" spans="1:10" ht="41.25" customHeight="1" x14ac:dyDescent="0.2">
      <c r="A3" s="258"/>
      <c r="B3" s="356" t="s">
        <v>537</v>
      </c>
      <c r="C3" s="356"/>
      <c r="D3" s="356"/>
      <c r="E3" s="356"/>
      <c r="H3" s="220" t="s">
        <v>337</v>
      </c>
      <c r="I3" s="45"/>
      <c r="J3" s="45"/>
    </row>
    <row r="4" spans="1:10" ht="15.75" thickBot="1" x14ac:dyDescent="0.25">
      <c r="A4" s="258"/>
      <c r="H4" s="220"/>
    </row>
    <row r="5" spans="1:10" s="86" customFormat="1" ht="27.75" customHeight="1" thickBot="1" x14ac:dyDescent="0.3">
      <c r="A5" s="93">
        <v>65</v>
      </c>
      <c r="B5" s="153" t="s">
        <v>17</v>
      </c>
      <c r="C5" s="266"/>
      <c r="F5" s="96"/>
      <c r="H5" s="220">
        <f>IF(AND(ISTEXT(C5),LEN(C5)&lt;=100),0,1)</f>
        <v>1</v>
      </c>
      <c r="I5" s="119"/>
      <c r="J5" s="119"/>
    </row>
    <row r="6" spans="1:10" s="86" customFormat="1" ht="15.75" thickBot="1" x14ac:dyDescent="0.3">
      <c r="A6" s="84"/>
      <c r="B6" s="192"/>
      <c r="C6" s="192"/>
      <c r="H6" s="175"/>
    </row>
    <row r="7" spans="1:10" s="86" customFormat="1" ht="27.75" customHeight="1" thickBot="1" x14ac:dyDescent="0.3">
      <c r="A7" s="93">
        <v>66</v>
      </c>
      <c r="B7" s="153" t="s">
        <v>19</v>
      </c>
      <c r="C7" s="267"/>
      <c r="F7" s="96"/>
      <c r="H7" s="220">
        <f>IF(AND(ISTEXT(C7),LEN(C7)&lt;=100),0,1)</f>
        <v>1</v>
      </c>
      <c r="I7" s="119"/>
      <c r="J7" s="119"/>
    </row>
    <row r="8" spans="1:10" s="86" customFormat="1" ht="15.75" thickBot="1" x14ac:dyDescent="0.3">
      <c r="A8" s="84"/>
      <c r="B8" s="192"/>
      <c r="C8" s="192"/>
      <c r="H8" s="175"/>
    </row>
    <row r="9" spans="1:10" s="86" customFormat="1" ht="27.75" customHeight="1" thickBot="1" x14ac:dyDescent="0.3">
      <c r="A9" s="93">
        <v>67</v>
      </c>
      <c r="B9" s="153" t="s">
        <v>18</v>
      </c>
      <c r="C9" s="161"/>
      <c r="F9" s="96"/>
      <c r="H9" s="220">
        <f>IF(ISERROR(EXACT(C9,VLOOKUP(C9,Y_N,1,FALSE))),1,IF(EXACT(C9,VLOOKUP(C9,Y_N,1,FALSE)),0,1))</f>
        <v>1</v>
      </c>
      <c r="I9" s="119"/>
      <c r="J9" s="119"/>
    </row>
    <row r="10" spans="1:10" ht="15.75" thickBot="1" x14ac:dyDescent="0.25">
      <c r="A10" s="258"/>
      <c r="B10" s="235"/>
      <c r="C10" s="235"/>
    </row>
    <row r="11" spans="1:10" s="86" customFormat="1" ht="27.75" customHeight="1" thickBot="1" x14ac:dyDescent="0.3">
      <c r="A11" s="93">
        <v>68</v>
      </c>
      <c r="B11" s="153" t="s">
        <v>20</v>
      </c>
      <c r="C11" s="245"/>
      <c r="F11" s="96"/>
      <c r="H11" s="220">
        <f>IF(ISBLANK(C11),1,IF(NOT(ISERR(YEAR(C11)))=TRUE,0,1))</f>
        <v>1</v>
      </c>
      <c r="I11" s="119"/>
      <c r="J11" s="119"/>
    </row>
    <row r="12" spans="1:10" x14ac:dyDescent="0.2">
      <c r="A12" s="258"/>
      <c r="H12" s="259"/>
    </row>
    <row r="13" spans="1:10" ht="15.75" thickBot="1" x14ac:dyDescent="0.25">
      <c r="A13" s="258"/>
    </row>
    <row r="14" spans="1:10" ht="23.25" thickBot="1" x14ac:dyDescent="0.25">
      <c r="B14" s="369" t="s">
        <v>552</v>
      </c>
      <c r="C14" s="370"/>
      <c r="D14" s="370"/>
      <c r="E14" s="371"/>
      <c r="H14" s="117"/>
    </row>
    <row r="15" spans="1:10" ht="15.75" thickBot="1" x14ac:dyDescent="0.25"/>
    <row r="16" spans="1:10" ht="16.5" customHeight="1" thickBot="1" x14ac:dyDescent="0.25">
      <c r="E16" s="260" t="s">
        <v>473</v>
      </c>
    </row>
    <row r="17" spans="1:13" ht="36" customHeight="1" thickBot="1" x14ac:dyDescent="0.25">
      <c r="A17" s="93">
        <v>69</v>
      </c>
      <c r="B17" s="385" t="s">
        <v>551</v>
      </c>
      <c r="C17" s="385"/>
      <c r="D17" s="386"/>
      <c r="E17" s="268"/>
      <c r="F17" s="96"/>
      <c r="G17" s="113"/>
      <c r="H17" s="220">
        <f>IF(ISERROR(EXACT(E17,VLOOKUP(E17,Y_N,1,FALSE))),1,IF(EXACT(E17,VLOOKUP(E17,Y_N,1,FALSE)),0,1))</f>
        <v>1</v>
      </c>
      <c r="I17" s="119"/>
      <c r="J17" s="119"/>
      <c r="K17" s="113"/>
      <c r="L17" s="113"/>
      <c r="M17" s="261"/>
    </row>
    <row r="18" spans="1:13" ht="127.5" customHeight="1" x14ac:dyDescent="0.2">
      <c r="A18" s="262"/>
      <c r="B18" s="387"/>
      <c r="C18" s="387"/>
      <c r="D18" s="387"/>
      <c r="E18" s="126"/>
      <c r="F18" s="263"/>
      <c r="G18" s="113"/>
      <c r="H18" s="264"/>
      <c r="I18" s="113"/>
      <c r="J18" s="113"/>
      <c r="K18" s="113"/>
      <c r="L18" s="113"/>
      <c r="M18" s="261"/>
    </row>
    <row r="19" spans="1:13" ht="42" customHeight="1" thickBot="1" x14ac:dyDescent="0.25">
      <c r="A19" s="93">
        <v>70</v>
      </c>
      <c r="B19" s="226" t="s">
        <v>443</v>
      </c>
      <c r="H19" s="87"/>
    </row>
    <row r="20" spans="1:13" ht="138" customHeight="1" thickBot="1" x14ac:dyDescent="0.25">
      <c r="A20" s="113"/>
      <c r="B20" s="382"/>
      <c r="C20" s="383"/>
      <c r="D20" s="383"/>
      <c r="E20" s="384"/>
      <c r="F20" s="294" t="str">
        <f>IF(H20&gt;0,"*","")</f>
        <v>*</v>
      </c>
      <c r="G20" s="113"/>
      <c r="H20" s="87">
        <f>IF(OR(
    AND(E17="No",ISBLANK(B20)),
    AND(E17&lt;&gt;"No", NOT(ISBLANK(B20)))),1,0)+IF(E17="Yes",0,IF(AND(E17&lt;&gt;"Yes",ISTEXT(B20)),0,1))</f>
        <v>1</v>
      </c>
      <c r="I20" s="119"/>
      <c r="J20" s="119"/>
      <c r="K20" s="119"/>
      <c r="L20" s="119"/>
      <c r="M20" s="261"/>
    </row>
    <row r="21" spans="1:13" x14ac:dyDescent="0.2">
      <c r="A21" s="113"/>
      <c r="B21" s="127"/>
      <c r="C21" s="126"/>
      <c r="D21" s="126"/>
      <c r="E21" s="126"/>
      <c r="F21" s="113"/>
      <c r="G21" s="113"/>
      <c r="H21" s="87"/>
      <c r="I21" s="113"/>
      <c r="J21" s="113"/>
      <c r="K21" s="113"/>
      <c r="L21" s="113"/>
      <c r="M21" s="261"/>
    </row>
    <row r="22" spans="1:13" ht="15.75" thickBot="1" x14ac:dyDescent="0.25">
      <c r="A22" s="113"/>
      <c r="B22" s="126"/>
      <c r="C22" s="126"/>
      <c r="D22" s="126"/>
      <c r="E22" s="126"/>
      <c r="F22" s="113"/>
      <c r="G22" s="113"/>
      <c r="H22" s="264"/>
      <c r="I22" s="113"/>
      <c r="J22" s="113"/>
      <c r="K22" s="113"/>
      <c r="L22" s="113"/>
      <c r="M22" s="261"/>
    </row>
    <row r="23" spans="1:13" x14ac:dyDescent="0.2">
      <c r="B23" s="261"/>
      <c r="C23" s="276" t="s">
        <v>3</v>
      </c>
      <c r="D23" s="277" t="s">
        <v>4</v>
      </c>
      <c r="E23" s="278" t="s">
        <v>354</v>
      </c>
      <c r="F23" s="261"/>
      <c r="G23" s="261"/>
      <c r="H23" s="171"/>
      <c r="L23" s="261"/>
      <c r="M23" s="261"/>
    </row>
    <row r="24" spans="1:13" s="86" customFormat="1" ht="28.5" x14ac:dyDescent="0.25">
      <c r="A24" s="93">
        <v>71</v>
      </c>
      <c r="B24" s="153" t="s">
        <v>474</v>
      </c>
      <c r="C24" s="269"/>
      <c r="D24" s="270"/>
      <c r="E24" s="271"/>
      <c r="F24" s="294" t="str">
        <f>IF(H24&gt;0,"*","")</f>
        <v>*</v>
      </c>
      <c r="G24" s="113"/>
      <c r="H24" s="87">
        <f>IF(OR(ISBLANK(C24),ISBLANK(D24)),1,IF(ISERROR(EXACT(E24,VLOOKUP(E24,Y_N,1,FALSE))),1,IF(EXACT(E24,VLOOKUP(E24,Y_N,1,FALSE)),0,1)))+IF(ISBLANK(C24),0,IF(AND(C24&lt;&gt;"",ISTEXT(C24)),0,1))+IF(ISBLANK(D24),0,IF(AND(D24&lt;&gt;"",ISTEXT(D24)),0,1))+IF(COUNTIF($C$24:$C$26,C24)&gt;1,1,0)</f>
        <v>1</v>
      </c>
      <c r="I24" s="119"/>
      <c r="J24" s="119"/>
      <c r="L24" s="113"/>
      <c r="M24" s="113"/>
    </row>
    <row r="25" spans="1:13" ht="30" customHeight="1" x14ac:dyDescent="0.2">
      <c r="B25" s="235"/>
      <c r="C25" s="272"/>
      <c r="D25" s="270"/>
      <c r="E25" s="271"/>
      <c r="F25" s="294" t="str">
        <f>IF(H25&gt;0,"*","")</f>
        <v/>
      </c>
      <c r="H25" s="87">
        <f>IF(COUNTBLANK(C25:E25)=3,0,IF(ISERROR(EXACT(E25,VLOOKUP(E25,Y_N,1,FALSE))),1,IF(EXACT(E25,VLOOKUP(E25,Y_N,1,FALSE)),0,1)))+IF(COUNTIF($C$24:$C$26,C25)&gt;1,1,0)+IF(ISBLANK(C25),0,IF(AND(C25&lt;&gt;"",ISTEXT(C25)),0,1))+IF(ISBLANK(D25),0,IF(AND(D25&lt;&gt;"",ISTEXT(D25)),0,1))+IF(AND(COUNTBLANK(C25:E25)&lt;3,COUNTBLANK(C24:E24)&gt;0),1,0)</f>
        <v>0</v>
      </c>
      <c r="I25" s="119"/>
      <c r="J25" s="119"/>
      <c r="K25" s="119"/>
    </row>
    <row r="26" spans="1:13" ht="33.75" customHeight="1" thickBot="1" x14ac:dyDescent="0.25">
      <c r="B26" s="235"/>
      <c r="C26" s="273"/>
      <c r="D26" s="274"/>
      <c r="E26" s="275"/>
      <c r="F26" s="294" t="str">
        <f>IF(H26&gt;0,"*","")</f>
        <v/>
      </c>
      <c r="H26" s="87">
        <f>IF(COUNTBLANK(C26:E26)=3,0,IF(ISERROR(EXACT(E26,VLOOKUP(E26,Y_N,1,FALSE))),1,IF(EXACT(E26,VLOOKUP(E26,Y_N,1,FALSE)),0,1)))+IF(COUNTIF($C$24:$C$26,C26)&gt;1,1,0)+IF(ISBLANK(C26),0,IF(AND(C26&lt;&gt;"",ISTEXT(C26)),0,1))+IF(ISBLANK(D26),0,IF(AND(D26&lt;&gt;"",ISTEXT(D26)),0,1))+IF(OR(AND(COUNTBLANK(C26:E26)&lt;3,COUNTBLANK(C25:E25)&gt;0),AND(COUNTBLANK(C26:E26)&lt;3,COUNTBLANK(C24:E24)&gt;0)),1,0)</f>
        <v>0</v>
      </c>
      <c r="I26" s="119"/>
      <c r="J26" s="119"/>
    </row>
    <row r="27" spans="1:13" x14ac:dyDescent="0.2">
      <c r="B27" s="235"/>
      <c r="C27" s="235"/>
      <c r="D27" s="235"/>
      <c r="E27" s="235"/>
      <c r="I27" s="119"/>
      <c r="J27" s="119"/>
    </row>
    <row r="28" spans="1:13" x14ac:dyDescent="0.2">
      <c r="D28" s="265"/>
    </row>
    <row r="29" spans="1:13" x14ac:dyDescent="0.2"/>
    <row r="30" spans="1:13" x14ac:dyDescent="0.2"/>
    <row r="31" spans="1:13" x14ac:dyDescent="0.2"/>
    <row r="32" spans="1:13"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sheetData>
  <sheetProtection algorithmName="SHA-512" hashValue="NjWiqqeKhfa1OXX2oS2PmAhcldkGu99cOzL8VDWm+Ak5GWkpeQiB2vA4NjKDoZyPm5Gq819hJtty/LxmgzLeDA==" saltValue="F62uuRBPkCutQj/hH/z8RQ==" spinCount="100000" sheet="1" selectLockedCells="1"/>
  <mergeCells count="5">
    <mergeCell ref="B2:E2"/>
    <mergeCell ref="B14:E14"/>
    <mergeCell ref="B20:E20"/>
    <mergeCell ref="B17:D18"/>
    <mergeCell ref="B3:E3"/>
  </mergeCells>
  <conditionalFormatting sqref="A5">
    <cfRule type="expression" dxfId="7" priority="10">
      <formula>COUNTIF($H$5, 1)</formula>
    </cfRule>
  </conditionalFormatting>
  <conditionalFormatting sqref="A7">
    <cfRule type="expression" dxfId="6" priority="9">
      <formula>COUNTIF($H$7, 1)</formula>
    </cfRule>
  </conditionalFormatting>
  <conditionalFormatting sqref="A9">
    <cfRule type="expression" dxfId="5" priority="8">
      <formula>COUNTIF($H$9, 1)</formula>
    </cfRule>
  </conditionalFormatting>
  <conditionalFormatting sqref="A11">
    <cfRule type="expression" dxfId="4" priority="7">
      <formula>COUNTIF($H$11, 1)</formula>
    </cfRule>
  </conditionalFormatting>
  <conditionalFormatting sqref="A17">
    <cfRule type="expression" dxfId="3" priority="6">
      <formula>COUNTIF($H$17, 1)</formula>
    </cfRule>
  </conditionalFormatting>
  <conditionalFormatting sqref="A24">
    <cfRule type="expression" dxfId="2" priority="4">
      <formula>COUNTIF($H$24:$H$26, 1)</formula>
    </cfRule>
  </conditionalFormatting>
  <conditionalFormatting sqref="A19">
    <cfRule type="expression" dxfId="1" priority="3">
      <formula>IF(SUM($H$20)&gt;0,1,0)</formula>
    </cfRule>
  </conditionalFormatting>
  <conditionalFormatting sqref="B20:E20">
    <cfRule type="expression" dxfId="0" priority="1">
      <formula>$E$17&lt;&gt;"NO"</formula>
    </cfRule>
  </conditionalFormatting>
  <dataValidations count="8">
    <dataValidation type="date" operator="lessThanOrEqual" allowBlank="1" showErrorMessage="1" errorTitle="Date Required" error="Please enter date in DD/MM/YYYY format._x000a__x000a_The date entered cannot be greater than today's date." promptTitle="Date REQ completed" prompt="Please enter date in DD/MM/YYYY format." sqref="C11">
      <formula1>TODAY()</formula1>
    </dataValidation>
    <dataValidation type="textLength" operator="lessThanOrEqual" allowBlank="1" showErrorMessage="1" errorTitle="Name" error="The name entered is too long please re-enter." promptTitle="Name" prompt="Please enter the name of the person completing the REQ on behalf of the firm." sqref="C5">
      <formula1>100</formula1>
    </dataValidation>
    <dataValidation type="textLength" operator="lessThanOrEqual" allowBlank="1" showInputMessage="1" showErrorMessage="1" error="The text entered is too long, please re-enter" sqref="C7 D24:D26">
      <formula1>100</formula1>
    </dataValidation>
    <dataValidation type="textLength" operator="lessThanOrEqual" allowBlank="1" showInputMessage="1" showErrorMessage="1" error="Text is limited to 1,000 characters, please review and amend." sqref="B20:E20">
      <formula1>1000</formula1>
    </dataValidation>
    <dataValidation type="textLength" operator="lessThanOrEqual" allowBlank="1" showErrorMessage="1" errorTitle="Name" error="The name entered is too long please re-enter." promptTitle="Name" prompt="Please enter the name of the person signing this declaration on behalf of the firm." sqref="C24:C26">
      <formula1>100</formula1>
    </dataValidation>
    <dataValidation type="list" allowBlank="1" showInputMessage="1" showErrorMessage="1" error="Please select from drop down selection." sqref="E17">
      <formula1>Y_N</formula1>
    </dataValidation>
    <dataValidation type="list" allowBlank="1" showInputMessage="1" showErrorMessage="1" sqref="E24:E26">
      <formula1>Y_N</formula1>
    </dataValidation>
    <dataValidation type="list" allowBlank="1" showInputMessage="1" showErrorMessage="1" error="Please select from drop down selection." sqref="C9">
      <formula1>Y_N</formula1>
    </dataValidation>
  </dataValidations>
  <pageMargins left="0.25" right="0.25" top="0.75" bottom="0.75" header="0.3" footer="0.3"/>
  <pageSetup paperSize="9" fitToHeight="0"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C.Language xmlns="8dfbd3f3-5549-44f5-8914-898900b6ef97">English</DC.Language>
    <DocumentOrder xmlns="8dfbd3f3-5549-44f5-8914-898900b6ef97" xsi:nil="true"/>
    <Entity_x0020_Type xmlns="8dfbd3f3-5549-44f5-8914-898900b6ef97">All</Entity_x0020_Type>
    <Document_x0020_SubType xmlns="8dfbd3f3-5549-44f5-8914-898900b6ef97" xsi:nil="true"/>
    <Document_x0020_Type xmlns="8dfbd3f3-5549-44f5-8914-898900b6ef97">(Other)</Document_x0020_Type>
    <DC.Creator xmlns="8dfbd3f3-5549-44f5-8914-898900b6ef97">Financial Regulator</DC.Creator>
    <DC.Subject xmlns="8dfbd3f3-5549-44f5-8914-898900b6ef97" xsi:nil="true"/>
    <DC.Coverage xmlns="8dfbd3f3-5549-44f5-8914-898900b6ef97" xsi:nil="true"/>
    <DC.Format xmlns="8dfbd3f3-5549-44f5-8914-898900b6ef97">text/html</DC.Format>
    <DC.Source xmlns="8dfbd3f3-5549-44f5-8914-898900b6ef97">Financial Regulator</DC.Source>
    <SubEntity_x0020_Type xmlns="8dfbd3f3-5549-44f5-8914-898900b6ef97">N/A</SubEntity_x0020_Type>
    <DC.Date.Modified xmlns="8dfbd3f3-5549-44f5-8914-898900b6ef97" xsi:nil="true"/>
    <DC.Publisher xmlns="8dfbd3f3-5549-44f5-8914-898900b6ef97">Financial Regulator</DC.Publisher>
    <PublishingExpirationDate xmlns="http://schemas.microsoft.com/sharepoint/v3" xsi:nil="true"/>
    <Effective_x0020_Start_x0020_Date xmlns="8dfbd3f3-5549-44f5-8914-898900b6ef97">2017-01-19T00:00:00+00:00</Effective_x0020_Start_x0020_Date>
    <DC.Identifier xmlns="8dfbd3f3-5549-44f5-8914-898900b6ef97" xsi:nil="true"/>
    <PublishingStartDate xmlns="http://schemas.microsoft.com/sharepoint/v3" xsi:nil="true"/>
    <DC.Rights xmlns="8dfbd3f3-5549-44f5-8914-898900b6ef97">Copyright Central Bank and Financial Services Authority Of Ireland, Dame St. Dublin 2.</DC.Rights>
    <DC.Date.Created xmlns="8dfbd3f3-5549-44f5-8914-898900b6ef97">2017-01-19T00:00:00+00:00</DC.Date.Created>
    <DC.Type xmlns="8dfbd3f3-5549-44f5-8914-898900b6ef97">Other</DC.Type>
  </documentManagement>
</p:properties>
</file>

<file path=customXml/item2.xml><?xml version="1.0" encoding="utf-8"?>
<ct:contentTypeSchema xmlns:ct="http://schemas.microsoft.com/office/2006/metadata/contentType" xmlns:ma="http://schemas.microsoft.com/office/2006/metadata/properties/metaAttributes" ct:_="" ma:_="" ma:contentTypeName="Regulatory Requirements and Guidance" ma:contentTypeID="0x01010075DD7744EB998344BE2AF15D0B5B9E6A0700AB85809C94F92B41B487414055EC0407" ma:contentTypeVersion="4" ma:contentTypeDescription="Regulatory Requirements &amp; Guidance Document" ma:contentTypeScope="" ma:versionID="74130c7a1deea09fe1e1eebd8f4ff54a">
  <xsd:schema xmlns:xsd="http://www.w3.org/2001/XMLSchema" xmlns:p="http://schemas.microsoft.com/office/2006/metadata/properties" xmlns:ns1="http://schemas.microsoft.com/sharepoint/v3" xmlns:ns3="8dfbd3f3-5549-44f5-8914-898900b6ef97" targetNamespace="http://schemas.microsoft.com/office/2006/metadata/properties" ma:root="true" ma:fieldsID="a7f647462365e8c5e2f44f4f63fb76ab" ns1:_="" ns3:_="">
    <xsd:import namespace="http://schemas.microsoft.com/sharepoint/v3"/>
    <xsd:import namespace="8dfbd3f3-5549-44f5-8914-898900b6ef97"/>
    <xsd:element name="properties">
      <xsd:complexType>
        <xsd:sequence>
          <xsd:element name="documentManagement">
            <xsd:complexType>
              <xsd:all>
                <xsd:element ref="ns3:Entity_x0020_Type" minOccurs="0"/>
                <xsd:element ref="ns3:SubEntity_x0020_Type" minOccurs="0"/>
                <xsd:element ref="ns3:DC.Language" minOccurs="0"/>
                <xsd:element ref="ns3:Document_x0020_SubType" minOccurs="0"/>
                <xsd:element ref="ns3:Document_x0020_Type" minOccurs="0"/>
                <xsd:element ref="ns3:Effective_x0020_Start_x0020_Date" minOccurs="0"/>
                <xsd:element ref="ns3:DC.Coverage" minOccurs="0"/>
                <xsd:element ref="ns3:DC.Creator" minOccurs="0"/>
                <xsd:element ref="ns3:DC.Identifier" minOccurs="0"/>
                <xsd:element ref="ns3:DC.Publisher" minOccurs="0"/>
                <xsd:element ref="ns3:DC.Rights" minOccurs="0"/>
                <xsd:element ref="ns3:DC.Source" minOccurs="0"/>
                <xsd:element ref="ns3:DC.Subject" minOccurs="0"/>
                <xsd:element ref="ns3:DC.Type" minOccurs="0"/>
                <xsd:element ref="ns3:DC.Format" minOccurs="0"/>
                <xsd:element ref="ns3:DC.Date.Created" minOccurs="0"/>
                <xsd:element ref="ns3:DC.Date.Modified" minOccurs="0"/>
                <xsd:element ref="ns3:DocumentOrder"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30" nillable="true" ma:displayName="Scheduling Start Date" ma:description="" ma:internalName="PublishingStartDate">
      <xsd:simpleType>
        <xsd:restriction base="dms:Unknown"/>
      </xsd:simpleType>
    </xsd:element>
    <xsd:element name="PublishingExpirationDate" ma:index="31" nillable="true" ma:displayName="Scheduling End Date" ma:description="" ma:internalName="PublishingExpirationDate">
      <xsd:simpleType>
        <xsd:restriction base="dms:Unknown"/>
      </xsd:simpleType>
    </xsd:element>
  </xsd:schema>
  <xsd:schema xmlns:xsd="http://www.w3.org/2001/XMLSchema" xmlns:dms="http://schemas.microsoft.com/office/2006/documentManagement/types" targetNamespace="8dfbd3f3-5549-44f5-8914-898900b6ef97" elementFormDefault="qualified">
    <xsd:import namespace="http://schemas.microsoft.com/office/2006/documentManagement/types"/>
    <xsd:element name="Entity_x0020_Type" ma:index="4" nillable="true" ma:displayName="Entity Type" ma:default="All" ma:description="The Industry Sector that this applies to" ma:format="Dropdown" ma:internalName="Entity_x0020_Type">
      <xsd:simpleType>
        <xsd:restriction base="dms:Choice">
          <xsd:enumeration value="All"/>
          <xsd:enumeration value="Credit Institutions"/>
          <xsd:enumeration value="Insurance Companies"/>
          <xsd:enumeration value="Investment Intermediaries"/>
          <xsd:enumeration value="Insurance / Reinsurance Intermediaries"/>
          <xsd:enumeration value="Mortgage Intermediaries"/>
          <xsd:enumeration value="Investment Firms"/>
          <xsd:enumeration value="Funds"/>
          <xsd:enumeration value="Fund Service Providers"/>
          <xsd:enumeration value="Regulated Markets"/>
          <xsd:enumeration value="Money Transmitters / Bureaux de Change"/>
          <xsd:enumeration value="Money Lenders"/>
          <xsd:enumeration value="Electronic Money Institutions"/>
          <xsd:enumeration value="Credit Unions"/>
          <xsd:enumeration value="Retail Credit Firms/Home Reversion Firms"/>
        </xsd:restriction>
      </xsd:simpleType>
    </xsd:element>
    <xsd:element name="SubEntity_x0020_Type" ma:index="5" nillable="true" ma:displayName="SubEntity Type" ma:default="N/A" ma:description="The Sub Entity type of the Page or Document" ma:format="Dropdown" ma:internalName="SubEntity_x0020_Type">
      <xsd:simpleType>
        <xsd:restriction base="dms:Choice">
          <xsd:enumeration value="N/A"/>
          <xsd:enumeration value="Banks"/>
          <xsd:enumeration value="Building Societies"/>
          <xsd:enumeration value="Designated Credit Institutions"/>
          <xsd:enumeration value="Life Assurance Companies"/>
          <xsd:enumeration value="Non-Life Assurance Companies"/>
          <xsd:enumeration value="Reinsurance Companies"/>
          <xsd:enumeration value="MIFID Firms"/>
          <xsd:enumeration value="IIA Non-Retail Firms"/>
          <xsd:enumeration value="Moneybrokers"/>
          <xsd:enumeration value="UCITS"/>
          <xsd:enumeration value="Non-UCITS"/>
          <xsd:enumeration value="Administrators"/>
          <xsd:enumeration value="Trustees"/>
          <xsd:enumeration value="UCITS Management Companies"/>
          <xsd:enumeration value="Non-UCITS Management Companies"/>
          <xsd:enumeration value="Promoters"/>
          <xsd:enumeration value="Investment Manager"/>
          <xsd:enumeration value="Investment Advisors"/>
        </xsd:restriction>
      </xsd:simpleType>
    </xsd:element>
    <xsd:element name="DC.Language" ma:index="6" nillable="true" ma:displayName="DC.Language" ma:default="English" ma:description="The Language of the Page or Document" ma:format="RadioButtons" ma:internalName="DC_x002e_Language">
      <xsd:simpleType>
        <xsd:restriction base="dms:Choice">
          <xsd:enumeration value="English"/>
          <xsd:enumeration value="Irish"/>
        </xsd:restriction>
      </xsd:simpleType>
    </xsd:element>
    <xsd:element name="Document_x0020_SubType" ma:index="7" nillable="true" ma:displayName="Document SubType" ma:description="The Document Subtype" ma:internalName="Document_x0020_SubType">
      <xsd:simpleType>
        <xsd:restriction base="dms:Text">
          <xsd:maxLength value="255"/>
        </xsd:restriction>
      </xsd:simpleType>
    </xsd:element>
    <xsd:element name="Document_x0020_Type" ma:index="8" nillable="true" ma:displayName="Document Type" ma:default="(Other)" ma:description="The Type of Document or Page  for the Financial Regulator Website" ma:format="Dropdown" ma:internalName="Document_x0020_Type">
      <xsd:simpleType>
        <xsd:restriction base="dms:Choice">
          <xsd:enumeration value="(Other)"/>
          <xsd:enumeration value="Consultation Paper"/>
          <xsd:enumeration value="Newsletter"/>
          <xsd:enumeration value="Application Form"/>
          <xsd:enumeration value="Regulatory Requirement"/>
          <xsd:enumeration value="Rules"/>
          <xsd:enumeration value="Questionnaire"/>
          <xsd:enumeration value="Annual Return"/>
          <xsd:enumeration value="Guidance Note"/>
          <xsd:enumeration value="Information Document"/>
          <xsd:enumeration value="Investigation Result"/>
          <xsd:enumeration value="Publication"/>
          <xsd:enumeration value="Settlement Agreement"/>
        </xsd:restriction>
      </xsd:simpleType>
    </xsd:element>
    <xsd:element name="Effective_x0020_Start_x0020_Date" ma:index="9" nillable="true" ma:displayName="Effective Start Date" ma:default="[today]" ma:description="The Effective Start Date when the Page or Document becomes effective. Not to be confused with Published Date." ma:format="DateOnly" ma:internalName="Effective_x0020_Start_x0020_Date">
      <xsd:simpleType>
        <xsd:restriction base="dms:DateTime"/>
      </xsd:simpleType>
    </xsd:element>
    <xsd:element name="DC.Coverage" ma:index="10" nillable="true" ma:displayName="DC.Coverage" ma:default="" ma:description="The exent or scope of the page/document; geographic coverage, Industry coverage as appropriate. Optional" ma:internalName="DC_x002e_Coverage">
      <xsd:simpleType>
        <xsd:restriction base="dms:Text">
          <xsd:maxLength value="255"/>
        </xsd:restriction>
      </xsd:simpleType>
    </xsd:element>
    <xsd:element name="DC.Creator" ma:index="11" nillable="true" ma:displayName="DC.Creator" ma:default="Financial Regulator" ma:description="Creator" ma:internalName="DC_x002e_Creator">
      <xsd:simpleType>
        <xsd:restriction base="dms:Text">
          <xsd:maxLength value="255"/>
        </xsd:restriction>
      </xsd:simpleType>
    </xsd:element>
    <xsd:element name="DC.Identifier" ma:index="12" nillable="true" ma:displayName="DC.Identifier" ma:default="" ma:description="An identifying string or number, usually conforming to a formal identification system. For a Page this is the URL of the Page, and is autmatically output." ma:internalName="DC_x002e_Identifier">
      <xsd:simpleType>
        <xsd:restriction base="dms:Text">
          <xsd:maxLength value="255"/>
        </xsd:restriction>
      </xsd:simpleType>
    </xsd:element>
    <xsd:element name="DC.Publisher" ma:index="13" nillable="true" ma:displayName="DC.Publisher" ma:default="Financial Regulator" ma:description="Publisher. Always Financial Regulator" ma:internalName="DC_x002e_Publisher">
      <xsd:simpleType>
        <xsd:restriction base="dms:Text">
          <xsd:maxLength value="255"/>
        </xsd:restriction>
      </xsd:simpleType>
    </xsd:element>
    <xsd:element name="DC.Rights" ma:index="14" nillable="true" ma:displayName="DC.Rights" ma:default="Copyright Central Bank and Financial Services Authority Of Ireland, Dame St. Dublin 2." ma:description="CopyRight" ma:internalName="DC_x002e_Rights">
      <xsd:simpleType>
        <xsd:restriction base="dms:Text">
          <xsd:maxLength value="255"/>
        </xsd:restriction>
      </xsd:simpleType>
    </xsd:element>
    <xsd:element name="DC.Source" ma:index="15" nillable="true" ma:displayName="DC.Source" ma:default="Financial Regulator" ma:description="Source" ma:internalName="DC_x002e_Source">
      <xsd:simpleType>
        <xsd:restriction base="dms:Text">
          <xsd:maxLength value="255"/>
        </xsd:restriction>
      </xsd:simpleType>
    </xsd:element>
    <xsd:element name="DC.Subject" ma:index="16" nillable="true" ma:displayName="DC.Subject" ma:description="The subject of the Page/Document" ma:internalName="DC_x002e_Subject">
      <xsd:simpleType>
        <xsd:restriction base="dms:Text">
          <xsd:maxLength value="255"/>
        </xsd:restriction>
      </xsd:simpleType>
    </xsd:element>
    <xsd:element name="DC.Type" ma:index="18" nillable="true" ma:displayName="DC.Type" ma:default="Other" ma:description="Irish Public Service Document Type. mandatory where the document / page is one of the choices (Form,Legislation, Policy Document, Press Releases,Report,&#10;Speech)&#10;, otherwise Optional." ma:format="Dropdown" ma:internalName="DC_x002e_Type">
      <xsd:simpleType>
        <xsd:restriction base="dms:Choice">
          <xsd:enumeration value="Other"/>
          <xsd:enumeration value="Form"/>
          <xsd:enumeration value="Legislation"/>
          <xsd:enumeration value="Policy Document"/>
          <xsd:enumeration value="Press Releases"/>
          <xsd:enumeration value="Report"/>
          <xsd:enumeration value="Speech"/>
        </xsd:restriction>
      </xsd:simpleType>
    </xsd:element>
    <xsd:element name="DC.Format" ma:index="19" nillable="true" ma:displayName="DC.Format" ma:default="text/html" ma:description="Format, always text/html for pages" ma:internalName="DC_x002e_Format">
      <xsd:simpleType>
        <xsd:restriction base="dms:Text">
          <xsd:maxLength value="255"/>
        </xsd:restriction>
      </xsd:simpleType>
    </xsd:element>
    <xsd:element name="DC.Date.Created" ma:index="20" nillable="true" ma:displayName="DC.Date.Created" ma:default="[today]" ma:description="Created Date" ma:format="DateOnly" ma:internalName="DC_x002e_Date_x002e_Created">
      <xsd:simpleType>
        <xsd:restriction base="dms:DateTime"/>
      </xsd:simpleType>
    </xsd:element>
    <xsd:element name="DC.Date.Modified" ma:index="21" nillable="true" ma:displayName="DC.Date.Modified" ma:description="Last Modified Date" ma:format="DateOnly" ma:internalName="DC_x002e_Date_x002e_Modified">
      <xsd:simpleType>
        <xsd:restriction base="dms:DateTime"/>
      </xsd:simpleType>
    </xsd:element>
    <xsd:element name="DocumentOrder" ma:index="29" nillable="true" ma:displayName="DocumentOrder" ma:decimals="0" ma:description="The order that the Documents should appear on a document Summary page" ma:internalName="DocumentOrde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axOccurs="1" ma:index="1" ma:displayName="Title"/>
        <xsd:element ref="dc:subject" minOccurs="0" maxOccurs="1"/>
        <xsd:element ref="dc:description" maxOccurs="1" ma:index="2" ma:displayName="Doc Description"/>
        <xsd:element name="keywords" maxOccurs="1" ma:index="3" ma:displayName="Keywords">
          <xsd:simpleType>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421637A0-463D-45EC-80C8-B0D2E278830A}">
  <ds:schemaRefs>
    <ds:schemaRef ds:uri="http://purl.org/dc/elements/1.1/"/>
    <ds:schemaRef ds:uri="http://schemas.microsoft.com/office/2006/metadata/properties"/>
    <ds:schemaRef ds:uri="http://schemas.openxmlformats.org/package/2006/metadata/core-properties"/>
    <ds:schemaRef ds:uri="http://schemas.microsoft.com/sharepoint/v3"/>
    <ds:schemaRef ds:uri="http://purl.org/dc/terms/"/>
    <ds:schemaRef ds:uri="http://schemas.microsoft.com/office/2006/documentManagement/types"/>
    <ds:schemaRef ds:uri="8dfbd3f3-5549-44f5-8914-898900b6ef97"/>
    <ds:schemaRef ds:uri="http://www.w3.org/XML/1998/namespace"/>
    <ds:schemaRef ds:uri="http://purl.org/dc/dcmitype/"/>
  </ds:schemaRefs>
</ds:datastoreItem>
</file>

<file path=customXml/itemProps2.xml><?xml version="1.0" encoding="utf-8"?>
<ds:datastoreItem xmlns:ds="http://schemas.openxmlformats.org/officeDocument/2006/customXml" ds:itemID="{DD79C8B1-A4CF-4493-8ECB-71B2551263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fbd3f3-5549-44f5-8914-898900b6ef9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4356841-46BA-4B63-B158-687AFBB34A9D}">
  <ds:schemaRefs>
    <ds:schemaRef ds:uri="http://schemas.microsoft.com/sharepoint/v3/contenttype/forms"/>
  </ds:schemaRefs>
</ds:datastoreItem>
</file>

<file path=customXml/itemProps4.xml><?xml version="1.0" encoding="utf-8"?>
<ds:datastoreItem xmlns:ds="http://schemas.openxmlformats.org/officeDocument/2006/customXml" ds:itemID="{2EA84B9A-55C2-4FFE-B1EE-775E36F608F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30</vt:i4>
      </vt:variant>
    </vt:vector>
  </HeadingPairs>
  <TitlesOfParts>
    <vt:vector size="40" baseType="lpstr">
      <vt:lpstr>Cover</vt:lpstr>
      <vt:lpstr>Firm Details</vt:lpstr>
      <vt:lpstr>Governance</vt:lpstr>
      <vt:lpstr>Risk Profile 1</vt:lpstr>
      <vt:lpstr>Risk Profile 2</vt:lpstr>
      <vt:lpstr>RBA Monitoring</vt:lpstr>
      <vt:lpstr>SA</vt:lpstr>
      <vt:lpstr>MI</vt:lpstr>
      <vt:lpstr>Statement of Compliance</vt:lpstr>
      <vt:lpstr>Validations</vt:lpstr>
      <vt:lpstr>Governance!_GoBack</vt:lpstr>
      <vt:lpstr>Authorisation</vt:lpstr>
      <vt:lpstr>Country_All</vt:lpstr>
      <vt:lpstr>Country_EEA</vt:lpstr>
      <vt:lpstr>Country_NonEU</vt:lpstr>
      <vt:lpstr>County</vt:lpstr>
      <vt:lpstr>FOE_FOS</vt:lpstr>
      <vt:lpstr>FOE_FOS1</vt:lpstr>
      <vt:lpstr>FOEFOS</vt:lpstr>
      <vt:lpstr>Frequency</vt:lpstr>
      <vt:lpstr>Months</vt:lpstr>
      <vt:lpstr>PEP_Screening</vt:lpstr>
      <vt:lpstr>Cover!Print_Area</vt:lpstr>
      <vt:lpstr>'Firm Details'!Print_Area</vt:lpstr>
      <vt:lpstr>Governance!Print_Area</vt:lpstr>
      <vt:lpstr>MI!Print_Area</vt:lpstr>
      <vt:lpstr>'RBA Monitoring'!Print_Area</vt:lpstr>
      <vt:lpstr>'Risk Profile 1'!Print_Area</vt:lpstr>
      <vt:lpstr>'Risk Profile 2'!Print_Area</vt:lpstr>
      <vt:lpstr>SA!Print_Area</vt:lpstr>
      <vt:lpstr>'Statement of Compliance'!Print_Area</vt:lpstr>
      <vt:lpstr>'Risk Profile 1'!Print_Titles</vt:lpstr>
      <vt:lpstr>'Risk Profile 2'!Print_Titles</vt:lpstr>
      <vt:lpstr>Ranking</vt:lpstr>
      <vt:lpstr>Risk_Rating</vt:lpstr>
      <vt:lpstr>Train_Freq</vt:lpstr>
      <vt:lpstr>Train_YN</vt:lpstr>
      <vt:lpstr>Turnover</vt:lpstr>
      <vt:lpstr>Y_N</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Evaluation Questionnaire</dc:title>
  <dc:creator>McGuinness, Lucia</dc:creator>
  <cp:keywords>Public</cp:keywords>
  <dc:description>AML/CFT/FS Risk Evaluation Questionnaire</dc:description>
  <cp:lastModifiedBy>McGuinness, Lucia</cp:lastModifiedBy>
  <cp:lastPrinted>2018-02-09T15:06:47Z</cp:lastPrinted>
  <dcterms:created xsi:type="dcterms:W3CDTF">2017-01-17T11:44:14Z</dcterms:created>
  <dcterms:modified xsi:type="dcterms:W3CDTF">2022-05-19T15:08:17Z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0x01010075DD7744EB998344BE2AF15D0B5B9E6A0700AB85809C94F92B41B487414055EC0407</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TemplateUrl">
    <vt:lpwstr/>
  </property>
  <property fmtid="{D5CDD505-2E9C-101B-9397-08002B2CF9AE}" pid="8" name="docIndexRef">
    <vt:lpwstr>012610a9-e665-4c0d-a79f-99a4b2f6bf94</vt:lpwstr>
  </property>
  <property fmtid="{D5CDD505-2E9C-101B-9397-08002B2CF9AE}" pid="9" name="bjSaver">
    <vt:lpwstr>0MQI6gXvvF+eg1skMHM3TiJP1QAeOzJr</vt:lpwstr>
  </property>
  <property fmtid="{D5CDD505-2E9C-101B-9397-08002B2CF9AE}" pid="10" name="_AdHocReviewCycleID">
    <vt:i4>-1037364230</vt:i4>
  </property>
  <property fmtid="{D5CDD505-2E9C-101B-9397-08002B2CF9AE}" pid="11" name="_NewReviewCycle">
    <vt:lpwstr/>
  </property>
  <property fmtid="{D5CDD505-2E9C-101B-9397-08002B2CF9AE}" pid="12" name="_EmailSubject">
    <vt:lpwstr>Return Scheduler Template</vt:lpwstr>
  </property>
  <property fmtid="{D5CDD505-2E9C-101B-9397-08002B2CF9AE}" pid="13" name="_AuthorEmail">
    <vt:lpwstr>shuaiwei.zhou@centralbank.ie</vt:lpwstr>
  </property>
  <property fmtid="{D5CDD505-2E9C-101B-9397-08002B2CF9AE}" pid="14" name="_AuthorEmailDisplayName">
    <vt:lpwstr>Zhou, Shuaiwei</vt:lpwstr>
  </property>
  <property fmtid="{D5CDD505-2E9C-101B-9397-08002B2CF9AE}" pid="15" name="_PreviousAdHocReviewCycleID">
    <vt:i4>899431143</vt:i4>
  </property>
  <property fmtid="{D5CDD505-2E9C-101B-9397-08002B2CF9AE}" pid="16" name="bjLeftHeaderLabel-first">
    <vt:lpwstr>&amp;"Times New Roman,Regular"&amp;12&amp;K000000 </vt:lpwstr>
  </property>
  <property fmtid="{D5CDD505-2E9C-101B-9397-08002B2CF9AE}" pid="17" name="bjLeftHeaderLabel-even">
    <vt:lpwstr>&amp;"Times New Roman,Regular"&amp;12&amp;K000000 </vt:lpwstr>
  </property>
  <property fmtid="{D5CDD505-2E9C-101B-9397-08002B2CF9AE}" pid="18" name="bjLeftHeaderLabel">
    <vt:lpwstr>&amp;"Times New Roman,Regular"&amp;12&amp;K000000 </vt:lpwstr>
  </property>
  <property fmtid="{D5CDD505-2E9C-101B-9397-08002B2CF9AE}" pid="19" name="bjDocumentSecurityLabel">
    <vt:lpwstr>Public</vt:lpwstr>
  </property>
  <property fmtid="{D5CDD505-2E9C-101B-9397-08002B2CF9AE}" pid="20"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21" name="bjDocumentLabelXML-0">
    <vt:lpwstr>ames.com/2008/01/sie/internal/label"&gt;&lt;element uid="33ed6465-8d2f-4fab-bbbc-787e2c148707" value="" /&gt;&lt;element uid="28c775dd-3fa7-40f2-8368-0e7fa48abc25" value="" /&gt;&lt;/sisl&gt;</vt:lpwstr>
  </property>
  <property fmtid="{D5CDD505-2E9C-101B-9397-08002B2CF9AE}" pid="22" name="_ReviewingToolsShownOnce">
    <vt:lpwstr/>
  </property>
</Properties>
</file>