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5.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roVgX/0wfH4ihvt379JzS476lKuKNgJkyErpI/fhrUsIwV8ko/L1H7N4V+qcZ+DPYaJ6d5PMXHvL7zB3xQ/SdA==" workbookSaltValue="j60aZRP2q591fBCIF4oxRw==" workbookSpinCount="100000" lockStructure="1"/>
  <bookViews>
    <workbookView xWindow="0" yWindow="0" windowWidth="28800" windowHeight="11265" tabRatio="702" firstSheet="1" activeTab="1"/>
  </bookViews>
  <sheets>
    <sheet name="Submission Data" sheetId="19" state="hidden" r:id="rId1"/>
    <sheet name="Overview" sheetId="1" r:id="rId2"/>
    <sheet name="Submission Details" sheetId="2" r:id="rId3"/>
    <sheet name="Issuer Details" sheetId="3" r:id="rId4"/>
    <sheet name="IDLookups" sheetId="16" state="hidden" r:id="rId5"/>
    <sheet name="Securities Details" sheetId="23" r:id="rId6"/>
    <sheet name="Omission Details" sheetId="8" r:id="rId7"/>
    <sheet name="Passporting Details" sheetId="21" r:id="rId8"/>
    <sheet name="Approval" sheetId="24" r:id="rId9"/>
    <sheet name="ApprovalLookups" sheetId="25" state="hidden" r:id="rId10"/>
    <sheet name="SDLookups" sheetId="14" state="hidden" r:id="rId11"/>
    <sheet name="SecDLookups" sheetId="22" state="hidden" r:id="rId12"/>
    <sheet name="OmissionLookups" sheetId="18" state="hidden" r:id="rId13"/>
    <sheet name="OLD_SecuritiesDetails" sheetId="13" state="hidden" r:id="rId14"/>
    <sheet name=" Passporting Details Old" sheetId="7" state="hidden" r:id="rId15"/>
    <sheet name="Approval old" sheetId="11" state="hidden" r:id="rId16"/>
    <sheet name="ApprovalLookups old" sheetId="17" state="hidden" r:id="rId17"/>
  </sheets>
  <externalReferences>
    <externalReference r:id="rId18"/>
  </externalReferences>
  <definedNames>
    <definedName name="Apricot" localSheetId="9">#REF!</definedName>
    <definedName name="BaseProspectus">SDLookups!$E$2:$E$3</definedName>
    <definedName name="DocumentType" localSheetId="9">[1]SDLookups!$C$2:$C$13</definedName>
    <definedName name="DocumentType">SDLookups!$C$2:$C$13</definedName>
    <definedName name="Fruit" localSheetId="9">#REF!</definedName>
    <definedName name="Mango" localSheetId="9">#REF!</definedName>
    <definedName name="Orange" localSheetId="9">#REF!</definedName>
    <definedName name="SecuritiesNote">SDLookups!$G$2:$G$4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116" i="19" l="1"/>
  <c r="BR117" i="19"/>
  <c r="BR118" i="19"/>
  <c r="BR119" i="19"/>
  <c r="BR120" i="19"/>
  <c r="BR121" i="19"/>
  <c r="BR122" i="19"/>
  <c r="BR123" i="19"/>
  <c r="BR124" i="19"/>
  <c r="BR125" i="19"/>
  <c r="BR126" i="19"/>
  <c r="BR127" i="19"/>
  <c r="BR128" i="19"/>
  <c r="BR129" i="19"/>
  <c r="BR130" i="19"/>
  <c r="BR131" i="19"/>
  <c r="BR132" i="19"/>
  <c r="BR133" i="19"/>
  <c r="BR134" i="19"/>
  <c r="BR135" i="19"/>
  <c r="BR136" i="19"/>
  <c r="BR137" i="19"/>
  <c r="BR138" i="19"/>
  <c r="BR139" i="19"/>
  <c r="BR140" i="19"/>
  <c r="BR141" i="19"/>
  <c r="BR142" i="19"/>
  <c r="BR143" i="19"/>
  <c r="BR144" i="19"/>
  <c r="BR145" i="19"/>
  <c r="BR146" i="19"/>
  <c r="BR147" i="19"/>
  <c r="BR148" i="19"/>
  <c r="BR149" i="19"/>
  <c r="BR150" i="19"/>
  <c r="BR151" i="19"/>
  <c r="BR152" i="19"/>
  <c r="BR153" i="19"/>
  <c r="BR154" i="19"/>
  <c r="BR155" i="19"/>
  <c r="BR156" i="19"/>
  <c r="BR157" i="19"/>
  <c r="BR158" i="19"/>
  <c r="BR159" i="19"/>
  <c r="BR160" i="19"/>
  <c r="BR161" i="19"/>
  <c r="BR162" i="19"/>
  <c r="BR163" i="19"/>
  <c r="BR164" i="19"/>
  <c r="BR165" i="19"/>
  <c r="BR166" i="19"/>
  <c r="BR167" i="19"/>
  <c r="BR168" i="19"/>
  <c r="BR169" i="19"/>
  <c r="BR170" i="19"/>
  <c r="BR171" i="19"/>
  <c r="BR172" i="19"/>
  <c r="BR173" i="19"/>
  <c r="BR174" i="19"/>
  <c r="BR175" i="19"/>
  <c r="BR176" i="19"/>
  <c r="BR177" i="19"/>
  <c r="BR178" i="19"/>
  <c r="BR179" i="19"/>
  <c r="BR180" i="19"/>
  <c r="BR181" i="19"/>
  <c r="BR182" i="19"/>
  <c r="BR183" i="19"/>
  <c r="BR184" i="19"/>
  <c r="BR185" i="19"/>
  <c r="BR186" i="19"/>
  <c r="BR187" i="19"/>
  <c r="BR188" i="19"/>
  <c r="BR189" i="19"/>
  <c r="BR190" i="19"/>
  <c r="BR191" i="19"/>
  <c r="BR192" i="19"/>
  <c r="BR193" i="19"/>
  <c r="BR194" i="19"/>
  <c r="BR195" i="19"/>
  <c r="BR196" i="19"/>
  <c r="BR197" i="19"/>
  <c r="BR198" i="19"/>
  <c r="BR199" i="19"/>
  <c r="BR200" i="19"/>
  <c r="BR201" i="19"/>
  <c r="BR202" i="19"/>
  <c r="BR203" i="19"/>
  <c r="BR204" i="19"/>
  <c r="BR205" i="19"/>
  <c r="BR206" i="19"/>
  <c r="BR207" i="19"/>
  <c r="BR208" i="19"/>
  <c r="BR209" i="19"/>
  <c r="BR210" i="19"/>
  <c r="BR211" i="19"/>
  <c r="BR212" i="19"/>
  <c r="BR213" i="19"/>
  <c r="BR214" i="19"/>
  <c r="BR215" i="19"/>
  <c r="BQ116" i="19"/>
  <c r="BQ117" i="19"/>
  <c r="BQ118" i="19"/>
  <c r="BQ119" i="19"/>
  <c r="BQ120" i="19"/>
  <c r="BQ121" i="19"/>
  <c r="BQ122" i="19"/>
  <c r="BQ123" i="19"/>
  <c r="BQ124" i="19"/>
  <c r="BQ125" i="19"/>
  <c r="BQ126" i="19"/>
  <c r="BQ127" i="19"/>
  <c r="BQ128" i="19"/>
  <c r="BQ129" i="19"/>
  <c r="BQ130" i="19"/>
  <c r="BQ131" i="19"/>
  <c r="BQ132" i="19"/>
  <c r="BQ133" i="19"/>
  <c r="BQ134" i="19"/>
  <c r="BQ135" i="19"/>
  <c r="BQ136" i="19"/>
  <c r="BQ137" i="19"/>
  <c r="BQ138" i="19"/>
  <c r="BQ139" i="19"/>
  <c r="BQ140" i="19"/>
  <c r="BQ141" i="19"/>
  <c r="BQ142" i="19"/>
  <c r="BQ143" i="19"/>
  <c r="BQ144" i="19"/>
  <c r="BQ145" i="19"/>
  <c r="BQ146" i="19"/>
  <c r="BQ147" i="19"/>
  <c r="BQ148" i="19"/>
  <c r="BQ149" i="19"/>
  <c r="BQ150" i="19"/>
  <c r="BQ151" i="19"/>
  <c r="BQ152" i="19"/>
  <c r="BQ153" i="19"/>
  <c r="BQ154" i="19"/>
  <c r="BQ155" i="19"/>
  <c r="BQ156" i="19"/>
  <c r="BQ157" i="19"/>
  <c r="BQ158" i="19"/>
  <c r="BQ159" i="19"/>
  <c r="BQ160" i="19"/>
  <c r="BQ161" i="19"/>
  <c r="BQ162" i="19"/>
  <c r="BQ163" i="19"/>
  <c r="BQ164" i="19"/>
  <c r="BQ165" i="19"/>
  <c r="BQ166" i="19"/>
  <c r="BQ167" i="19"/>
  <c r="BQ168" i="19"/>
  <c r="BQ169" i="19"/>
  <c r="BQ170" i="19"/>
  <c r="BQ171" i="19"/>
  <c r="BQ172" i="19"/>
  <c r="BQ173" i="19"/>
  <c r="BQ174" i="19"/>
  <c r="BQ175" i="19"/>
  <c r="BQ176" i="19"/>
  <c r="BQ177" i="19"/>
  <c r="BQ178" i="19"/>
  <c r="BQ179" i="19"/>
  <c r="BQ180" i="19"/>
  <c r="BQ181" i="19"/>
  <c r="BQ182" i="19"/>
  <c r="BQ183" i="19"/>
  <c r="BQ184" i="19"/>
  <c r="BQ185" i="19"/>
  <c r="BQ186" i="19"/>
  <c r="BQ187" i="19"/>
  <c r="BQ188" i="19"/>
  <c r="BQ189" i="19"/>
  <c r="BQ190" i="19"/>
  <c r="BQ191" i="19"/>
  <c r="BQ192" i="19"/>
  <c r="BQ193" i="19"/>
  <c r="BQ194" i="19"/>
  <c r="BQ195" i="19"/>
  <c r="BQ196" i="19"/>
  <c r="BQ197" i="19"/>
  <c r="BQ198" i="19"/>
  <c r="BQ199" i="19"/>
  <c r="BQ200" i="19"/>
  <c r="BQ201" i="19"/>
  <c r="BQ202" i="19"/>
  <c r="BQ203" i="19"/>
  <c r="BQ204" i="19"/>
  <c r="BQ205" i="19"/>
  <c r="BQ206" i="19"/>
  <c r="BQ207" i="19"/>
  <c r="BQ208" i="19"/>
  <c r="BQ209" i="19"/>
  <c r="BQ210" i="19"/>
  <c r="BQ211" i="19"/>
  <c r="BQ212" i="19"/>
  <c r="BQ213" i="19"/>
  <c r="BQ214" i="19"/>
  <c r="BQ215" i="19"/>
  <c r="BF115" i="19"/>
  <c r="BF116" i="19"/>
  <c r="BF117" i="19"/>
  <c r="BF118" i="19"/>
  <c r="BF119" i="19"/>
  <c r="BF120" i="19"/>
  <c r="BF121" i="19"/>
  <c r="BF122" i="19"/>
  <c r="BF123" i="19"/>
  <c r="BF124" i="19"/>
  <c r="BF125" i="19"/>
  <c r="BF126" i="19"/>
  <c r="BF127" i="19"/>
  <c r="BF128" i="19"/>
  <c r="BF129" i="19"/>
  <c r="BF130" i="19"/>
  <c r="BF131" i="19"/>
  <c r="BF132" i="19"/>
  <c r="BF133" i="19"/>
  <c r="BF134" i="19"/>
  <c r="BF135" i="19"/>
  <c r="BF136" i="19"/>
  <c r="BF137" i="19"/>
  <c r="BF138" i="19"/>
  <c r="BF139" i="19"/>
  <c r="BF140" i="19"/>
  <c r="BF141" i="19"/>
  <c r="BF142" i="19"/>
  <c r="BF143" i="19"/>
  <c r="BF144" i="19"/>
  <c r="BF145" i="19"/>
  <c r="BF146" i="19"/>
  <c r="BF147" i="19"/>
  <c r="BF148" i="19"/>
  <c r="BF149" i="19"/>
  <c r="BF150" i="19"/>
  <c r="BF151" i="19"/>
  <c r="BF152" i="19"/>
  <c r="BF153" i="19"/>
  <c r="BF154" i="19"/>
  <c r="BF155" i="19"/>
  <c r="BF156" i="19"/>
  <c r="BF157" i="19"/>
  <c r="BF158" i="19"/>
  <c r="BF159" i="19"/>
  <c r="BF160" i="19"/>
  <c r="BF161" i="19"/>
  <c r="BF162" i="19"/>
  <c r="BF163" i="19"/>
  <c r="BF164" i="19"/>
  <c r="BF165" i="19"/>
  <c r="BF166" i="19"/>
  <c r="BF167" i="19"/>
  <c r="BF168" i="19"/>
  <c r="BF169" i="19"/>
  <c r="BF170" i="19"/>
  <c r="BF171" i="19"/>
  <c r="BF172" i="19"/>
  <c r="BF173" i="19"/>
  <c r="BF174" i="19"/>
  <c r="BF175" i="19"/>
  <c r="BF176" i="19"/>
  <c r="BF177" i="19"/>
  <c r="BF178" i="19"/>
  <c r="BF179" i="19"/>
  <c r="BF180" i="19"/>
  <c r="BF181" i="19"/>
  <c r="BF182" i="19"/>
  <c r="BF183" i="19"/>
  <c r="BF184" i="19"/>
  <c r="BF185" i="19"/>
  <c r="BF186" i="19"/>
  <c r="BF187" i="19"/>
  <c r="BF188" i="19"/>
  <c r="BF189" i="19"/>
  <c r="BF190" i="19"/>
  <c r="BF191" i="19"/>
  <c r="BF192" i="19"/>
  <c r="BF193" i="19"/>
  <c r="BF194" i="19"/>
  <c r="BF195" i="19"/>
  <c r="BF196" i="19"/>
  <c r="BF197" i="19"/>
  <c r="BF198" i="19"/>
  <c r="BF199" i="19"/>
  <c r="BF200" i="19"/>
  <c r="BF201" i="19"/>
  <c r="BF202" i="19"/>
  <c r="BF203" i="19"/>
  <c r="BF204" i="19"/>
  <c r="BF205" i="19"/>
  <c r="BF206" i="19"/>
  <c r="BF207" i="19"/>
  <c r="BF208" i="19"/>
  <c r="BF209" i="19"/>
  <c r="BF210" i="19"/>
  <c r="BF211" i="19"/>
  <c r="BF212" i="19"/>
  <c r="BF213" i="19"/>
  <c r="BF214" i="19"/>
  <c r="BF215" i="19"/>
  <c r="AY116" i="19"/>
  <c r="AY117" i="19"/>
  <c r="AY118" i="19"/>
  <c r="AY119" i="19"/>
  <c r="AY120" i="19"/>
  <c r="AY121" i="19"/>
  <c r="AY122" i="19"/>
  <c r="AY123" i="19"/>
  <c r="AY124" i="19"/>
  <c r="AY125" i="19"/>
  <c r="AY126" i="19"/>
  <c r="AY127" i="19"/>
  <c r="AY128" i="19"/>
  <c r="AY129" i="19"/>
  <c r="AY130" i="19"/>
  <c r="AY131" i="19"/>
  <c r="AY132" i="19"/>
  <c r="AY133" i="19"/>
  <c r="AY134" i="19"/>
  <c r="AY135" i="19"/>
  <c r="AY136" i="19"/>
  <c r="AY137" i="19"/>
  <c r="AY138" i="19"/>
  <c r="AY139" i="19"/>
  <c r="AY140" i="19"/>
  <c r="AY141" i="19"/>
  <c r="AY142" i="19"/>
  <c r="AY143" i="19"/>
  <c r="AY144" i="19"/>
  <c r="AY145" i="19"/>
  <c r="AY146" i="19"/>
  <c r="AY147" i="19"/>
  <c r="AY148" i="19"/>
  <c r="AY149" i="19"/>
  <c r="AY150" i="19"/>
  <c r="AY151" i="19"/>
  <c r="AY152" i="19"/>
  <c r="AY153" i="19"/>
  <c r="AY154" i="19"/>
  <c r="AY155" i="19"/>
  <c r="AY156" i="19"/>
  <c r="AY157" i="19"/>
  <c r="AY158" i="19"/>
  <c r="AY159" i="19"/>
  <c r="AY160" i="19"/>
  <c r="AY161" i="19"/>
  <c r="AY162" i="19"/>
  <c r="AY163" i="19"/>
  <c r="AY164" i="19"/>
  <c r="AY165" i="19"/>
  <c r="AY166" i="19"/>
  <c r="AY167" i="19"/>
  <c r="AY168" i="19"/>
  <c r="AY169" i="19"/>
  <c r="AY170" i="19"/>
  <c r="AY171" i="19"/>
  <c r="AY172" i="19"/>
  <c r="AY173" i="19"/>
  <c r="AY174" i="19"/>
  <c r="AY175" i="19"/>
  <c r="AY176" i="19"/>
  <c r="AY177" i="19"/>
  <c r="AY178" i="19"/>
  <c r="AY179" i="19"/>
  <c r="AY180" i="19"/>
  <c r="AY181" i="19"/>
  <c r="AY182" i="19"/>
  <c r="AY183" i="19"/>
  <c r="AY184" i="19"/>
  <c r="AY185" i="19"/>
  <c r="AY186" i="19"/>
  <c r="AY187" i="19"/>
  <c r="AY188" i="19"/>
  <c r="AY189" i="19"/>
  <c r="AY190" i="19"/>
  <c r="AY191" i="19"/>
  <c r="AY192" i="19"/>
  <c r="AY193" i="19"/>
  <c r="AY194" i="19"/>
  <c r="AY195" i="19"/>
  <c r="AY196" i="19"/>
  <c r="AY197" i="19"/>
  <c r="AY198" i="19"/>
  <c r="AY199" i="19"/>
  <c r="AY200" i="19"/>
  <c r="AY201" i="19"/>
  <c r="AY202" i="19"/>
  <c r="AY203" i="19"/>
  <c r="AY204" i="19"/>
  <c r="AY205" i="19"/>
  <c r="AY206" i="19"/>
  <c r="AY207" i="19"/>
  <c r="AY208" i="19"/>
  <c r="AY209" i="19"/>
  <c r="AY210" i="19"/>
  <c r="AY211" i="19"/>
  <c r="AY212" i="19"/>
  <c r="AY213" i="19"/>
  <c r="AY214" i="19"/>
  <c r="AY215" i="19"/>
  <c r="F13" i="1" l="1"/>
  <c r="F14" i="1" l="1"/>
  <c r="E13" i="1"/>
  <c r="C46" i="24" l="1"/>
  <c r="C47" i="24"/>
  <c r="C48" i="24"/>
  <c r="C45" i="24"/>
  <c r="X190" i="19"/>
  <c r="X191" i="19"/>
  <c r="X192" i="19"/>
  <c r="X193" i="19"/>
  <c r="X194" i="19"/>
  <c r="X189" i="19"/>
  <c r="AA174" i="19"/>
  <c r="AA175" i="19"/>
  <c r="AA176" i="19"/>
  <c r="AA177" i="19"/>
  <c r="AA178" i="19"/>
  <c r="AA179" i="19"/>
  <c r="AA180" i="19"/>
  <c r="AA181" i="19"/>
  <c r="AA182" i="19"/>
  <c r="AA183" i="19"/>
  <c r="AA184" i="19"/>
  <c r="AA185" i="19"/>
  <c r="AA186" i="19"/>
  <c r="AA187" i="19"/>
  <c r="Z179" i="19"/>
  <c r="Z180" i="19"/>
  <c r="Z181" i="19"/>
  <c r="Z182" i="19"/>
  <c r="Z183" i="19"/>
  <c r="Z184" i="19"/>
  <c r="Z185" i="19"/>
  <c r="Z186" i="19"/>
  <c r="Z187" i="19"/>
  <c r="AA172" i="19"/>
  <c r="AA171" i="19"/>
  <c r="AA170" i="19"/>
  <c r="AA169" i="19"/>
  <c r="AA168" i="19"/>
  <c r="AA167" i="19"/>
  <c r="AA166" i="19"/>
  <c r="P144" i="19" l="1"/>
  <c r="Q144" i="19"/>
  <c r="R144" i="19"/>
  <c r="S145" i="19" l="1"/>
  <c r="Y142" i="19" l="1"/>
  <c r="X185" i="19" l="1"/>
  <c r="X186" i="19"/>
  <c r="X187" i="19"/>
  <c r="X188" i="19"/>
  <c r="W185" i="19"/>
  <c r="W186" i="19"/>
  <c r="W187" i="19"/>
  <c r="W188" i="19"/>
  <c r="W179" i="19"/>
  <c r="W180" i="19"/>
  <c r="W181" i="19"/>
  <c r="W182" i="19"/>
  <c r="W183" i="19"/>
  <c r="W184" i="19"/>
  <c r="X179" i="19"/>
  <c r="X180" i="19"/>
  <c r="X181" i="19"/>
  <c r="X182" i="19"/>
  <c r="X183" i="19"/>
  <c r="X184" i="19"/>
  <c r="W190" i="19"/>
  <c r="W191" i="19"/>
  <c r="W192" i="19"/>
  <c r="W193" i="19"/>
  <c r="W194" i="19"/>
  <c r="W189" i="19"/>
  <c r="W174" i="19"/>
  <c r="W175" i="19"/>
  <c r="W176" i="19"/>
  <c r="W177" i="19"/>
  <c r="W178" i="19"/>
  <c r="Y147" i="19"/>
  <c r="Y148" i="19"/>
  <c r="Y149" i="19"/>
  <c r="Y150" i="19"/>
  <c r="Y151" i="19"/>
  <c r="Y152" i="19"/>
  <c r="Y153" i="19"/>
  <c r="Y154" i="19"/>
  <c r="Y155" i="19"/>
  <c r="Y156" i="19"/>
  <c r="Y157" i="19"/>
  <c r="Y158" i="19"/>
  <c r="Y159" i="19"/>
  <c r="Y160" i="19"/>
  <c r="Y161" i="19"/>
  <c r="Y162" i="19"/>
  <c r="Y163" i="19"/>
  <c r="Y164" i="19"/>
  <c r="Y165" i="19"/>
  <c r="Y166" i="19"/>
  <c r="Y167" i="19"/>
  <c r="Y168" i="19"/>
  <c r="Y169" i="19"/>
  <c r="Y170" i="19"/>
  <c r="Y171" i="19"/>
  <c r="Y172" i="19"/>
  <c r="X147" i="19"/>
  <c r="X148" i="19"/>
  <c r="X149" i="19"/>
  <c r="X150" i="19"/>
  <c r="X151" i="19"/>
  <c r="X152" i="19"/>
  <c r="X153" i="19"/>
  <c r="X154" i="19"/>
  <c r="X155" i="19"/>
  <c r="X156" i="19"/>
  <c r="X157" i="19"/>
  <c r="X158" i="19"/>
  <c r="X159" i="19"/>
  <c r="X160" i="19"/>
  <c r="X161" i="19"/>
  <c r="X162" i="19"/>
  <c r="X163" i="19"/>
  <c r="X164" i="19"/>
  <c r="X165" i="19"/>
  <c r="X166" i="19"/>
  <c r="X167" i="19"/>
  <c r="X168" i="19"/>
  <c r="X169" i="19"/>
  <c r="X170" i="19"/>
  <c r="X171" i="19"/>
  <c r="X172" i="19"/>
  <c r="X130" i="19"/>
  <c r="X131" i="19"/>
  <c r="X132" i="19"/>
  <c r="X133" i="19"/>
  <c r="X134" i="19"/>
  <c r="X135" i="19"/>
  <c r="X136" i="19"/>
  <c r="X137" i="19"/>
  <c r="X138" i="19"/>
  <c r="X139" i="19"/>
  <c r="X140" i="19"/>
  <c r="X141" i="19"/>
  <c r="X142" i="19"/>
  <c r="X143" i="19"/>
  <c r="X144" i="19"/>
  <c r="X145" i="19"/>
  <c r="Y135" i="19"/>
  <c r="Y136" i="19"/>
  <c r="Y137" i="19"/>
  <c r="Y138" i="19"/>
  <c r="Y139" i="19"/>
  <c r="Y140" i="19"/>
  <c r="Y141" i="19"/>
  <c r="Y143" i="19"/>
  <c r="Y144" i="19"/>
  <c r="Y145" i="19"/>
  <c r="Y130" i="19"/>
  <c r="Y131" i="19"/>
  <c r="Y132" i="19"/>
  <c r="Y133" i="19"/>
  <c r="Y134" i="19"/>
  <c r="Y126" i="19"/>
  <c r="Y127" i="19"/>
  <c r="Y128" i="19"/>
  <c r="Y129" i="19"/>
  <c r="X127" i="19"/>
  <c r="X128" i="19"/>
  <c r="X129" i="19"/>
  <c r="AA192" i="19" l="1"/>
  <c r="Z192" i="19"/>
  <c r="Z193" i="19"/>
  <c r="AA193" i="19"/>
  <c r="Z189" i="19"/>
  <c r="AA189" i="19"/>
  <c r="Z191" i="19"/>
  <c r="AA191" i="19"/>
  <c r="Z194" i="19"/>
  <c r="AA194" i="19"/>
  <c r="Z190" i="19"/>
  <c r="AA190" i="19"/>
  <c r="AA188" i="19"/>
  <c r="Z188" i="19"/>
  <c r="Z171" i="19"/>
  <c r="Z170" i="19"/>
  <c r="Z169" i="19"/>
  <c r="Z168" i="19"/>
  <c r="Z167" i="19"/>
  <c r="Z166" i="19"/>
  <c r="AA165" i="19"/>
  <c r="Z165" i="19"/>
  <c r="AA164" i="19"/>
  <c r="Z164" i="19"/>
  <c r="AA163" i="19"/>
  <c r="Z163" i="19"/>
  <c r="AA162" i="19"/>
  <c r="Z162" i="19"/>
  <c r="AA161" i="19"/>
  <c r="Z161" i="19"/>
  <c r="AA160" i="19"/>
  <c r="Z160" i="19"/>
  <c r="AA159" i="19"/>
  <c r="Z159" i="19"/>
  <c r="AA158" i="19"/>
  <c r="Z158" i="19"/>
  <c r="AA157" i="19"/>
  <c r="Z157" i="19"/>
  <c r="AA156" i="19"/>
  <c r="Z156" i="19"/>
  <c r="AA155" i="19"/>
  <c r="Z155" i="19"/>
  <c r="AA154" i="19"/>
  <c r="Z154" i="19"/>
  <c r="AA153" i="19"/>
  <c r="Z153" i="19"/>
  <c r="AA152" i="19"/>
  <c r="Z152" i="19"/>
  <c r="AA151" i="19"/>
  <c r="Z151" i="19"/>
  <c r="AA145" i="19"/>
  <c r="Z145" i="19"/>
  <c r="AA144" i="19"/>
  <c r="Z144" i="19"/>
  <c r="AA143" i="19"/>
  <c r="Z143" i="19"/>
  <c r="AA142" i="19"/>
  <c r="Z142" i="19"/>
  <c r="AA141" i="19"/>
  <c r="Z141" i="19"/>
  <c r="AA140" i="19"/>
  <c r="Z140" i="19"/>
  <c r="AA139" i="19"/>
  <c r="Z139" i="19"/>
  <c r="AA138" i="19"/>
  <c r="Z138" i="19"/>
  <c r="AA137" i="19"/>
  <c r="Z137" i="19"/>
  <c r="AA136" i="19"/>
  <c r="Z136" i="19"/>
  <c r="AA135" i="19"/>
  <c r="Z135" i="19"/>
  <c r="AA134" i="19"/>
  <c r="Z134" i="19"/>
  <c r="AA133" i="19"/>
  <c r="Z133" i="19"/>
  <c r="AA132" i="19"/>
  <c r="Z132" i="19"/>
  <c r="AA131" i="19"/>
  <c r="Z131" i="19"/>
  <c r="AA130" i="19"/>
  <c r="Z130" i="19"/>
  <c r="AA129" i="19"/>
  <c r="Z129" i="19"/>
  <c r="AA128" i="19"/>
  <c r="Z128" i="19"/>
  <c r="AA127" i="19"/>
  <c r="Z127" i="19"/>
  <c r="E51" i="1" l="1"/>
  <c r="E58" i="1" l="1"/>
  <c r="E35" i="1" l="1"/>
  <c r="F53" i="1"/>
  <c r="G53" i="1" s="1"/>
  <c r="F52" i="1"/>
  <c r="G52" i="1" s="1"/>
  <c r="F51" i="1"/>
  <c r="G51" i="1" s="1"/>
  <c r="F50" i="1"/>
  <c r="G50" i="1" s="1"/>
  <c r="F49" i="1"/>
  <c r="G49" i="1" s="1"/>
  <c r="F18" i="1"/>
  <c r="G18" i="1" s="1"/>
  <c r="F17" i="1"/>
  <c r="G17" i="1" s="1"/>
  <c r="F16" i="1"/>
  <c r="G16" i="1" s="1"/>
  <c r="G14" i="1"/>
  <c r="F46" i="1"/>
  <c r="G46" i="1" s="1"/>
  <c r="F43" i="1"/>
  <c r="G43" i="1" s="1"/>
  <c r="F22" i="1"/>
  <c r="G22" i="1" s="1"/>
  <c r="F12" i="1"/>
  <c r="G12" i="1" s="1"/>
  <c r="E40" i="1"/>
  <c r="E38" i="1"/>
  <c r="E34" i="1"/>
  <c r="E46" i="1"/>
  <c r="E53" i="1"/>
  <c r="E52" i="1"/>
  <c r="E50" i="1"/>
  <c r="E49" i="1"/>
  <c r="E43" i="1"/>
  <c r="E39" i="1"/>
  <c r="E37" i="1"/>
  <c r="E36" i="1"/>
  <c r="E33" i="1"/>
  <c r="E32" i="1"/>
  <c r="E31" i="1"/>
  <c r="E30" i="1"/>
  <c r="E27" i="1"/>
  <c r="E29" i="1"/>
  <c r="E28" i="1"/>
  <c r="E26" i="1"/>
  <c r="E22" i="1"/>
  <c r="E18" i="1"/>
  <c r="E17" i="1"/>
  <c r="E16" i="1"/>
  <c r="E14" i="1"/>
  <c r="E12" i="1"/>
  <c r="E25" i="1"/>
  <c r="G13" i="1" l="1"/>
  <c r="E10" i="1"/>
  <c r="BC116" i="19" l="1"/>
  <c r="BC117" i="19"/>
  <c r="BC118" i="19"/>
  <c r="BC119" i="19"/>
  <c r="BC120" i="19"/>
  <c r="BC121" i="19"/>
  <c r="BC122" i="19"/>
  <c r="BC123" i="19"/>
  <c r="BC124" i="19"/>
  <c r="BC125" i="19"/>
  <c r="BC126" i="19"/>
  <c r="BC127" i="19"/>
  <c r="BC128" i="19"/>
  <c r="BC129" i="19"/>
  <c r="BC130" i="19"/>
  <c r="BC131" i="19"/>
  <c r="BC132" i="19"/>
  <c r="BC133" i="19"/>
  <c r="BC134" i="19"/>
  <c r="BC135" i="19"/>
  <c r="BC136" i="19"/>
  <c r="BC137" i="19"/>
  <c r="BC138" i="19"/>
  <c r="BC139" i="19"/>
  <c r="BC140" i="19"/>
  <c r="BC141" i="19"/>
  <c r="BC142" i="19"/>
  <c r="BC143" i="19"/>
  <c r="BC144" i="19"/>
  <c r="BC145" i="19"/>
  <c r="BC146" i="19"/>
  <c r="BC147" i="19"/>
  <c r="BC148" i="19"/>
  <c r="BC149" i="19"/>
  <c r="BC150" i="19"/>
  <c r="BC151" i="19"/>
  <c r="BC152" i="19"/>
  <c r="BC153" i="19"/>
  <c r="BC154" i="19"/>
  <c r="BC155" i="19"/>
  <c r="BC156" i="19"/>
  <c r="BC157" i="19"/>
  <c r="BC158" i="19"/>
  <c r="BC159" i="19"/>
  <c r="BC160" i="19"/>
  <c r="BC161" i="19"/>
  <c r="BC162" i="19"/>
  <c r="BC163" i="19"/>
  <c r="BC164" i="19"/>
  <c r="BC165" i="19"/>
  <c r="BC166" i="19"/>
  <c r="BC167" i="19"/>
  <c r="BC168" i="19"/>
  <c r="BC169" i="19"/>
  <c r="BC170" i="19"/>
  <c r="BC171" i="19"/>
  <c r="BC172" i="19"/>
  <c r="BC173" i="19"/>
  <c r="BC174" i="19"/>
  <c r="BC175" i="19"/>
  <c r="BC176" i="19"/>
  <c r="BC177" i="19"/>
  <c r="BC178" i="19"/>
  <c r="BC179" i="19"/>
  <c r="BC180" i="19"/>
  <c r="BC181" i="19"/>
  <c r="BC182" i="19"/>
  <c r="BC183" i="19"/>
  <c r="BC184" i="19"/>
  <c r="BC185" i="19"/>
  <c r="BC186" i="19"/>
  <c r="BC187" i="19"/>
  <c r="BC188" i="19"/>
  <c r="BC189" i="19"/>
  <c r="BC190" i="19"/>
  <c r="BC191" i="19"/>
  <c r="BC192" i="19"/>
  <c r="BC193" i="19"/>
  <c r="BC194" i="19"/>
  <c r="BC195" i="19"/>
  <c r="BC196" i="19"/>
  <c r="BC197" i="19"/>
  <c r="BC198" i="19"/>
  <c r="BC199" i="19"/>
  <c r="BC200" i="19"/>
  <c r="BC201" i="19"/>
  <c r="BC202" i="19"/>
  <c r="BC203" i="19"/>
  <c r="BC204" i="19"/>
  <c r="BC205" i="19"/>
  <c r="BC206" i="19"/>
  <c r="BC207" i="19"/>
  <c r="BC208" i="19"/>
  <c r="BC209" i="19"/>
  <c r="BC210" i="19"/>
  <c r="BC211" i="19"/>
  <c r="BC212" i="19"/>
  <c r="BC213" i="19"/>
  <c r="BC214" i="19"/>
  <c r="BC115" i="19"/>
  <c r="G150" i="24" l="1"/>
  <c r="G148" i="24"/>
  <c r="G146" i="24"/>
  <c r="G144" i="24"/>
  <c r="G151" i="24" l="1"/>
  <c r="J128" i="19"/>
  <c r="J129" i="19"/>
  <c r="J130" i="19"/>
  <c r="J131" i="19"/>
  <c r="J132" i="19"/>
  <c r="J133" i="19"/>
  <c r="J134" i="19"/>
  <c r="J135" i="19"/>
  <c r="J136" i="19"/>
  <c r="J137" i="19"/>
  <c r="J138" i="19"/>
  <c r="J139" i="19"/>
  <c r="J140" i="19"/>
  <c r="J141" i="19"/>
  <c r="J142" i="19"/>
  <c r="J143" i="19"/>
  <c r="J144" i="19"/>
  <c r="I128" i="19"/>
  <c r="I129" i="19"/>
  <c r="I130" i="19"/>
  <c r="I131" i="19"/>
  <c r="I132" i="19"/>
  <c r="I133" i="19"/>
  <c r="I134" i="19"/>
  <c r="I135" i="19"/>
  <c r="I136" i="19"/>
  <c r="I137" i="19"/>
  <c r="I138" i="19"/>
  <c r="I139" i="19"/>
  <c r="I140" i="19"/>
  <c r="I141" i="19"/>
  <c r="I142" i="19"/>
  <c r="I143" i="19"/>
  <c r="I144" i="19"/>
  <c r="H128" i="19"/>
  <c r="H129" i="19"/>
  <c r="H130" i="19"/>
  <c r="H131" i="19"/>
  <c r="H132" i="19"/>
  <c r="H133" i="19"/>
  <c r="H134" i="19"/>
  <c r="H135" i="19"/>
  <c r="H136" i="19"/>
  <c r="H137" i="19"/>
  <c r="H138" i="19"/>
  <c r="H139" i="19"/>
  <c r="H140" i="19"/>
  <c r="H141" i="19"/>
  <c r="H142" i="19"/>
  <c r="H143" i="19"/>
  <c r="H144" i="19"/>
  <c r="G128" i="19"/>
  <c r="G129" i="19"/>
  <c r="G130" i="19"/>
  <c r="G131" i="19"/>
  <c r="G132" i="19"/>
  <c r="G133" i="19"/>
  <c r="G134" i="19"/>
  <c r="G135" i="19"/>
  <c r="G136" i="19"/>
  <c r="G137" i="19"/>
  <c r="G138" i="19"/>
  <c r="G139" i="19"/>
  <c r="G140" i="19"/>
  <c r="G141" i="19"/>
  <c r="G142" i="19"/>
  <c r="G143" i="19"/>
  <c r="G144" i="19"/>
  <c r="F128" i="19"/>
  <c r="F129" i="19"/>
  <c r="F130" i="19"/>
  <c r="F131" i="19"/>
  <c r="F132" i="19"/>
  <c r="F133" i="19"/>
  <c r="F134" i="19"/>
  <c r="F135" i="19"/>
  <c r="F136" i="19"/>
  <c r="F137" i="19"/>
  <c r="F138" i="19"/>
  <c r="F139" i="19"/>
  <c r="F140" i="19"/>
  <c r="F141" i="19"/>
  <c r="F142" i="19"/>
  <c r="F143" i="19"/>
  <c r="F144" i="19"/>
  <c r="E128" i="19"/>
  <c r="E129" i="19"/>
  <c r="E130" i="19"/>
  <c r="E131" i="19"/>
  <c r="E132" i="19"/>
  <c r="E133" i="19"/>
  <c r="E134" i="19"/>
  <c r="E135" i="19"/>
  <c r="E136" i="19"/>
  <c r="E137" i="19"/>
  <c r="E138" i="19"/>
  <c r="E139" i="19"/>
  <c r="E140" i="19"/>
  <c r="E141" i="19"/>
  <c r="E142" i="19"/>
  <c r="E143" i="19"/>
  <c r="E144" i="19"/>
  <c r="D128" i="19"/>
  <c r="D129" i="19"/>
  <c r="D130" i="19"/>
  <c r="D131" i="19"/>
  <c r="D132" i="19"/>
  <c r="D133" i="19"/>
  <c r="D134" i="19"/>
  <c r="D135" i="19"/>
  <c r="D136" i="19"/>
  <c r="D137" i="19"/>
  <c r="D138" i="19"/>
  <c r="D139" i="19"/>
  <c r="D140" i="19"/>
  <c r="D141" i="19"/>
  <c r="D142" i="19"/>
  <c r="D143" i="19"/>
  <c r="D144" i="19"/>
  <c r="C144" i="19"/>
  <c r="C128" i="19"/>
  <c r="C129" i="19"/>
  <c r="C130" i="19"/>
  <c r="C131" i="19"/>
  <c r="C132" i="19"/>
  <c r="C133" i="19"/>
  <c r="C134" i="19"/>
  <c r="C135" i="19"/>
  <c r="C136" i="19"/>
  <c r="C137" i="19"/>
  <c r="C138" i="19"/>
  <c r="C139" i="19"/>
  <c r="C140" i="19"/>
  <c r="C141" i="19"/>
  <c r="C142" i="19"/>
  <c r="C143" i="19"/>
  <c r="C127" i="19"/>
  <c r="B19" i="23"/>
  <c r="E54" i="1" l="1"/>
  <c r="F54" i="1"/>
  <c r="G54" i="1" s="1"/>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20" i="23"/>
  <c r="B119" i="23" s="1"/>
  <c r="F2" i="19" l="1"/>
  <c r="B50" i="19" s="1"/>
  <c r="B54" i="19" l="1"/>
  <c r="B81" i="19"/>
  <c r="U120" i="19"/>
  <c r="B75" i="19"/>
  <c r="B72" i="19"/>
  <c r="BO116" i="19"/>
  <c r="BO117" i="19"/>
  <c r="BO118" i="19"/>
  <c r="BO119" i="19"/>
  <c r="BO120" i="19"/>
  <c r="BO121" i="19"/>
  <c r="BO122" i="19"/>
  <c r="BO123" i="19"/>
  <c r="BO124" i="19"/>
  <c r="BO125" i="19"/>
  <c r="BO126" i="19"/>
  <c r="BO127" i="19"/>
  <c r="BO128" i="19"/>
  <c r="BO129" i="19"/>
  <c r="BO130" i="19"/>
  <c r="BO131" i="19"/>
  <c r="BO132" i="19"/>
  <c r="BO133" i="19"/>
  <c r="BO134" i="19"/>
  <c r="BO135" i="19"/>
  <c r="BO136" i="19"/>
  <c r="BO137" i="19"/>
  <c r="BO138" i="19"/>
  <c r="BO139" i="19"/>
  <c r="BO140" i="19"/>
  <c r="BO141" i="19"/>
  <c r="BO142" i="19"/>
  <c r="BO143" i="19"/>
  <c r="BO144" i="19"/>
  <c r="BO145" i="19"/>
  <c r="BO146" i="19"/>
  <c r="BO147" i="19"/>
  <c r="BO148" i="19"/>
  <c r="BO149" i="19"/>
  <c r="BO150" i="19"/>
  <c r="BO151" i="19"/>
  <c r="BO152" i="19"/>
  <c r="BO153" i="19"/>
  <c r="BO154" i="19"/>
  <c r="BO155" i="19"/>
  <c r="BO156" i="19"/>
  <c r="BO157" i="19"/>
  <c r="BO158" i="19"/>
  <c r="BO159" i="19"/>
  <c r="BO160" i="19"/>
  <c r="BO161" i="19"/>
  <c r="BO162" i="19"/>
  <c r="BO163" i="19"/>
  <c r="BO164" i="19"/>
  <c r="BO165" i="19"/>
  <c r="BO166" i="19"/>
  <c r="BO167" i="19"/>
  <c r="BO168" i="19"/>
  <c r="BO169" i="19"/>
  <c r="BO170" i="19"/>
  <c r="BO171" i="19"/>
  <c r="BO172" i="19"/>
  <c r="BO173" i="19"/>
  <c r="BO174" i="19"/>
  <c r="BO175" i="19"/>
  <c r="BO176" i="19"/>
  <c r="BO177" i="19"/>
  <c r="BO178" i="19"/>
  <c r="BO179" i="19"/>
  <c r="BO180" i="19"/>
  <c r="BO181" i="19"/>
  <c r="BO182" i="19"/>
  <c r="BO183" i="19"/>
  <c r="BO184" i="19"/>
  <c r="BO185" i="19"/>
  <c r="BO186" i="19"/>
  <c r="BO187" i="19"/>
  <c r="BO188" i="19"/>
  <c r="BO189" i="19"/>
  <c r="BO190" i="19"/>
  <c r="BO191" i="19"/>
  <c r="BO192" i="19"/>
  <c r="BO193" i="19"/>
  <c r="BO194" i="19"/>
  <c r="BO195" i="19"/>
  <c r="BO196" i="19"/>
  <c r="BO197" i="19"/>
  <c r="BO198" i="19"/>
  <c r="BO199" i="19"/>
  <c r="BO200" i="19"/>
  <c r="BO201" i="19"/>
  <c r="BO202" i="19"/>
  <c r="BO203" i="19"/>
  <c r="BO204" i="19"/>
  <c r="BO205" i="19"/>
  <c r="BO206" i="19"/>
  <c r="BO207" i="19"/>
  <c r="BO208" i="19"/>
  <c r="BO209" i="19"/>
  <c r="BO210" i="19"/>
  <c r="BO211" i="19"/>
  <c r="BO212" i="19"/>
  <c r="BO213" i="19"/>
  <c r="BO214" i="19"/>
  <c r="BO215" i="19"/>
  <c r="BO115" i="19"/>
  <c r="BN119" i="19"/>
  <c r="BN120" i="19"/>
  <c r="BN121" i="19"/>
  <c r="BN122" i="19"/>
  <c r="BN123" i="19"/>
  <c r="BN124" i="19"/>
  <c r="BN125" i="19"/>
  <c r="BN126" i="19"/>
  <c r="BN127" i="19"/>
  <c r="BN128" i="19"/>
  <c r="BN129" i="19"/>
  <c r="BN130" i="19"/>
  <c r="BN131" i="19"/>
  <c r="BN132" i="19"/>
  <c r="BN133" i="19"/>
  <c r="BN134" i="19"/>
  <c r="BN135" i="19"/>
  <c r="BN136" i="19"/>
  <c r="BN137" i="19"/>
  <c r="BN138" i="19"/>
  <c r="BN139" i="19"/>
  <c r="BN140" i="19"/>
  <c r="BN141" i="19"/>
  <c r="BN142" i="19"/>
  <c r="BN143" i="19"/>
  <c r="BN144" i="19"/>
  <c r="BN145" i="19"/>
  <c r="BN146" i="19"/>
  <c r="BN147" i="19"/>
  <c r="BN148" i="19"/>
  <c r="BN149" i="19"/>
  <c r="BN150" i="19"/>
  <c r="BN151" i="19"/>
  <c r="BN152" i="19"/>
  <c r="BN153" i="19"/>
  <c r="BN154" i="19"/>
  <c r="BN155" i="19"/>
  <c r="BN156" i="19"/>
  <c r="BN157" i="19"/>
  <c r="BN158" i="19"/>
  <c r="BN159" i="19"/>
  <c r="BN160" i="19"/>
  <c r="BN161" i="19"/>
  <c r="BN162" i="19"/>
  <c r="BN163" i="19"/>
  <c r="BN164" i="19"/>
  <c r="BN165" i="19"/>
  <c r="BN166" i="19"/>
  <c r="BN167" i="19"/>
  <c r="BN168" i="19"/>
  <c r="BN169" i="19"/>
  <c r="BN170" i="19"/>
  <c r="BN171" i="19"/>
  <c r="BN172" i="19"/>
  <c r="BN173" i="19"/>
  <c r="BN174" i="19"/>
  <c r="BN175" i="19"/>
  <c r="BN176" i="19"/>
  <c r="BN177" i="19"/>
  <c r="BN178" i="19"/>
  <c r="BN179" i="19"/>
  <c r="BN180" i="19"/>
  <c r="BN181" i="19"/>
  <c r="BN182" i="19"/>
  <c r="BN183" i="19"/>
  <c r="BN184" i="19"/>
  <c r="BN185" i="19"/>
  <c r="BN186" i="19"/>
  <c r="BN187" i="19"/>
  <c r="BN188" i="19"/>
  <c r="BN189" i="19"/>
  <c r="BN190" i="19"/>
  <c r="BN191" i="19"/>
  <c r="BN192" i="19"/>
  <c r="BN193" i="19"/>
  <c r="BN194" i="19"/>
  <c r="BN195" i="19"/>
  <c r="BN196" i="19"/>
  <c r="BN197" i="19"/>
  <c r="BN198" i="19"/>
  <c r="BN199" i="19"/>
  <c r="BN200" i="19"/>
  <c r="BN201" i="19"/>
  <c r="BN202" i="19"/>
  <c r="BN203" i="19"/>
  <c r="BN204" i="19"/>
  <c r="BN205" i="19"/>
  <c r="BN206" i="19"/>
  <c r="BN207" i="19"/>
  <c r="BN208" i="19"/>
  <c r="BN209" i="19"/>
  <c r="BN210" i="19"/>
  <c r="BN211" i="19"/>
  <c r="BN212" i="19"/>
  <c r="BN213" i="19"/>
  <c r="BN214" i="19"/>
  <c r="BN215" i="19"/>
  <c r="BN117" i="19"/>
  <c r="BN118" i="19"/>
  <c r="BN116" i="19"/>
  <c r="BN115" i="19"/>
  <c r="J23" i="23" l="1"/>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J65" i="23"/>
  <c r="J66" i="23"/>
  <c r="J67" i="23"/>
  <c r="J68" i="23"/>
  <c r="J69" i="23"/>
  <c r="J70" i="23"/>
  <c r="J71" i="23"/>
  <c r="J72" i="23"/>
  <c r="J73" i="23"/>
  <c r="J74" i="23"/>
  <c r="J75" i="23"/>
  <c r="J76" i="23"/>
  <c r="J77" i="23"/>
  <c r="J78" i="23"/>
  <c r="J79" i="23"/>
  <c r="J80" i="23"/>
  <c r="J81" i="23"/>
  <c r="J82" i="23"/>
  <c r="J83" i="23"/>
  <c r="J84" i="23"/>
  <c r="J85" i="23"/>
  <c r="J86" i="23"/>
  <c r="J87" i="23"/>
  <c r="J88" i="23"/>
  <c r="J89" i="23"/>
  <c r="J90" i="23"/>
  <c r="J91" i="23"/>
  <c r="J92" i="23"/>
  <c r="J93" i="23"/>
  <c r="J94" i="23"/>
  <c r="J95" i="23"/>
  <c r="J96" i="23"/>
  <c r="J97" i="23"/>
  <c r="J98" i="23"/>
  <c r="J99" i="23"/>
  <c r="J100" i="23"/>
  <c r="J101" i="23"/>
  <c r="J102" i="23"/>
  <c r="J103" i="23"/>
  <c r="J104" i="23"/>
  <c r="J105" i="23"/>
  <c r="J106" i="23"/>
  <c r="J107" i="23"/>
  <c r="J108" i="23"/>
  <c r="J109" i="23"/>
  <c r="J110" i="23"/>
  <c r="J111" i="23"/>
  <c r="J112" i="23"/>
  <c r="J113" i="23"/>
  <c r="J114" i="23"/>
  <c r="J115" i="23"/>
  <c r="J116" i="23"/>
  <c r="J117" i="23"/>
  <c r="J118" i="23"/>
  <c r="B3" i="19" l="1"/>
  <c r="B86" i="19" l="1"/>
  <c r="B82" i="19"/>
  <c r="B70" i="19"/>
  <c r="B60" i="19"/>
  <c r="B56" i="19"/>
  <c r="B52" i="19"/>
  <c r="B48" i="19"/>
  <c r="B71" i="19"/>
  <c r="B57" i="19"/>
  <c r="B85" i="19"/>
  <c r="B73" i="19"/>
  <c r="B69" i="19"/>
  <c r="B59" i="19"/>
  <c r="B55" i="19"/>
  <c r="B51" i="19"/>
  <c r="B68" i="19"/>
  <c r="B83" i="19"/>
  <c r="B62" i="19"/>
  <c r="B84" i="19"/>
  <c r="B79" i="19"/>
  <c r="B58" i="19"/>
  <c r="B78" i="19"/>
  <c r="B53" i="19"/>
  <c r="B49" i="19"/>
  <c r="F40" i="2"/>
  <c r="B101" i="19" s="1"/>
  <c r="F43" i="2"/>
  <c r="B98" i="19" l="1"/>
  <c r="B90" i="19"/>
  <c r="B96" i="19"/>
  <c r="B92" i="19"/>
  <c r="B99" i="19"/>
  <c r="B95" i="19"/>
  <c r="B100" i="19"/>
  <c r="B97" i="19"/>
  <c r="B94" i="19" l="1"/>
  <c r="F6" i="19"/>
  <c r="B24" i="19" l="1"/>
  <c r="B13" i="19"/>
  <c r="AC116" i="19"/>
  <c r="AD116" i="19"/>
  <c r="AE116" i="19"/>
  <c r="AF116" i="19"/>
  <c r="AG116" i="19"/>
  <c r="AH116" i="19"/>
  <c r="AI116" i="19"/>
  <c r="AJ116" i="19" s="1"/>
  <c r="AK116" i="19"/>
  <c r="AL116" i="19"/>
  <c r="AM116" i="19"/>
  <c r="AN116" i="19"/>
  <c r="AO116" i="19"/>
  <c r="AP116" i="19"/>
  <c r="AQ116" i="19"/>
  <c r="AR116" i="19"/>
  <c r="AS116" i="19"/>
  <c r="AT116" i="19"/>
  <c r="AU116" i="19"/>
  <c r="BB116" i="19" s="1"/>
  <c r="AW116" i="19"/>
  <c r="AX116" i="19"/>
  <c r="BA116" i="19"/>
  <c r="BD116" i="19"/>
  <c r="BE116" i="19"/>
  <c r="BG116" i="19"/>
  <c r="BH116" i="19"/>
  <c r="BI116" i="19"/>
  <c r="BJ116" i="19"/>
  <c r="BK116" i="19"/>
  <c r="BL116" i="19"/>
  <c r="BM116" i="19"/>
  <c r="BP116" i="19"/>
  <c r="AC117" i="19"/>
  <c r="AD117" i="19"/>
  <c r="AE117" i="19"/>
  <c r="AF117" i="19"/>
  <c r="AG117" i="19"/>
  <c r="AH117" i="19"/>
  <c r="AI117" i="19"/>
  <c r="AJ117" i="19" s="1"/>
  <c r="AK117" i="19"/>
  <c r="AL117" i="19"/>
  <c r="AM117" i="19"/>
  <c r="AN117" i="19"/>
  <c r="AO117" i="19"/>
  <c r="AP117" i="19"/>
  <c r="AQ117" i="19"/>
  <c r="AR117" i="19"/>
  <c r="AS117" i="19"/>
  <c r="AT117" i="19"/>
  <c r="AU117" i="19"/>
  <c r="BB117" i="19" s="1"/>
  <c r="AW117" i="19"/>
  <c r="AX117" i="19"/>
  <c r="BA117" i="19"/>
  <c r="BD117" i="19"/>
  <c r="BE117" i="19"/>
  <c r="BG117" i="19"/>
  <c r="BH117" i="19"/>
  <c r="BI117" i="19"/>
  <c r="BJ117" i="19"/>
  <c r="BK117" i="19"/>
  <c r="BL117" i="19"/>
  <c r="BM117" i="19"/>
  <c r="BP117" i="19"/>
  <c r="AC118" i="19"/>
  <c r="AD118" i="19"/>
  <c r="AE118" i="19"/>
  <c r="AF118" i="19"/>
  <c r="AG118" i="19"/>
  <c r="AH118" i="19"/>
  <c r="AI118" i="19"/>
  <c r="AJ118" i="19" s="1"/>
  <c r="AK118" i="19"/>
  <c r="AL118" i="19"/>
  <c r="AM118" i="19"/>
  <c r="AN118" i="19"/>
  <c r="AO118" i="19"/>
  <c r="AP118" i="19"/>
  <c r="AQ118" i="19"/>
  <c r="AR118" i="19"/>
  <c r="AS118" i="19"/>
  <c r="AT118" i="19"/>
  <c r="AU118" i="19"/>
  <c r="BB118" i="19" s="1"/>
  <c r="AW118" i="19"/>
  <c r="AX118" i="19"/>
  <c r="BA118" i="19"/>
  <c r="BD118" i="19"/>
  <c r="BE118" i="19"/>
  <c r="BG118" i="19"/>
  <c r="BH118" i="19"/>
  <c r="BI118" i="19"/>
  <c r="BJ118" i="19"/>
  <c r="BK118" i="19"/>
  <c r="BL118" i="19"/>
  <c r="BM118" i="19"/>
  <c r="BP118" i="19"/>
  <c r="AC119" i="19"/>
  <c r="AD119" i="19"/>
  <c r="AE119" i="19"/>
  <c r="AF119" i="19"/>
  <c r="AG119" i="19"/>
  <c r="AH119" i="19"/>
  <c r="AI119" i="19"/>
  <c r="AJ119" i="19" s="1"/>
  <c r="AK119" i="19"/>
  <c r="AL119" i="19"/>
  <c r="AM119" i="19"/>
  <c r="AN119" i="19"/>
  <c r="AO119" i="19"/>
  <c r="AP119" i="19"/>
  <c r="AQ119" i="19"/>
  <c r="AR119" i="19"/>
  <c r="AS119" i="19"/>
  <c r="AT119" i="19"/>
  <c r="AU119" i="19"/>
  <c r="BB119" i="19" s="1"/>
  <c r="AW119" i="19"/>
  <c r="AX119" i="19"/>
  <c r="BA119" i="19"/>
  <c r="BD119" i="19"/>
  <c r="BE119" i="19"/>
  <c r="BG119" i="19"/>
  <c r="BH119" i="19"/>
  <c r="BI119" i="19"/>
  <c r="BJ119" i="19"/>
  <c r="BK119" i="19"/>
  <c r="BL119" i="19"/>
  <c r="BM119" i="19"/>
  <c r="BP119" i="19"/>
  <c r="AC120" i="19"/>
  <c r="AD120" i="19"/>
  <c r="AE120" i="19"/>
  <c r="AF120" i="19"/>
  <c r="AG120" i="19"/>
  <c r="AH120" i="19"/>
  <c r="AI120" i="19"/>
  <c r="AJ120" i="19" s="1"/>
  <c r="AK120" i="19"/>
  <c r="AL120" i="19"/>
  <c r="AM120" i="19"/>
  <c r="AN120" i="19"/>
  <c r="AO120" i="19"/>
  <c r="AP120" i="19"/>
  <c r="AQ120" i="19"/>
  <c r="AR120" i="19"/>
  <c r="AS120" i="19"/>
  <c r="AT120" i="19"/>
  <c r="AU120" i="19"/>
  <c r="BB120" i="19" s="1"/>
  <c r="AW120" i="19"/>
  <c r="AX120" i="19"/>
  <c r="BA120" i="19"/>
  <c r="BD120" i="19"/>
  <c r="BE120" i="19"/>
  <c r="BG120" i="19"/>
  <c r="BH120" i="19"/>
  <c r="BI120" i="19"/>
  <c r="BJ120" i="19"/>
  <c r="BK120" i="19"/>
  <c r="BL120" i="19"/>
  <c r="BM120" i="19"/>
  <c r="BP120" i="19"/>
  <c r="AC121" i="19"/>
  <c r="AD121" i="19"/>
  <c r="AE121" i="19"/>
  <c r="AF121" i="19"/>
  <c r="AG121" i="19"/>
  <c r="AH121" i="19"/>
  <c r="AI121" i="19"/>
  <c r="AJ121" i="19" s="1"/>
  <c r="AK121" i="19"/>
  <c r="AL121" i="19"/>
  <c r="AM121" i="19"/>
  <c r="AN121" i="19"/>
  <c r="AO121" i="19"/>
  <c r="AP121" i="19"/>
  <c r="AQ121" i="19"/>
  <c r="AR121" i="19"/>
  <c r="AS121" i="19"/>
  <c r="AT121" i="19"/>
  <c r="AU121" i="19"/>
  <c r="BB121" i="19" s="1"/>
  <c r="AW121" i="19"/>
  <c r="AX121" i="19"/>
  <c r="BA121" i="19"/>
  <c r="BD121" i="19"/>
  <c r="BE121" i="19"/>
  <c r="BG121" i="19"/>
  <c r="BH121" i="19"/>
  <c r="BI121" i="19"/>
  <c r="BJ121" i="19"/>
  <c r="BK121" i="19"/>
  <c r="BL121" i="19"/>
  <c r="BM121" i="19"/>
  <c r="BP121" i="19"/>
  <c r="AC122" i="19"/>
  <c r="AD122" i="19"/>
  <c r="AE122" i="19"/>
  <c r="AF122" i="19"/>
  <c r="AG122" i="19"/>
  <c r="AH122" i="19"/>
  <c r="AI122" i="19"/>
  <c r="AJ122" i="19" s="1"/>
  <c r="AK122" i="19"/>
  <c r="AL122" i="19"/>
  <c r="AM122" i="19"/>
  <c r="AN122" i="19"/>
  <c r="AO122" i="19"/>
  <c r="AP122" i="19"/>
  <c r="AQ122" i="19"/>
  <c r="AR122" i="19"/>
  <c r="AS122" i="19"/>
  <c r="AT122" i="19"/>
  <c r="AU122" i="19"/>
  <c r="BB122" i="19" s="1"/>
  <c r="AW122" i="19"/>
  <c r="AX122" i="19"/>
  <c r="BA122" i="19"/>
  <c r="BD122" i="19"/>
  <c r="BE122" i="19"/>
  <c r="BG122" i="19"/>
  <c r="BH122" i="19"/>
  <c r="BI122" i="19"/>
  <c r="BJ122" i="19"/>
  <c r="BK122" i="19"/>
  <c r="BL122" i="19"/>
  <c r="BM122" i="19"/>
  <c r="BP122" i="19"/>
  <c r="AC123" i="19"/>
  <c r="AD123" i="19"/>
  <c r="AE123" i="19"/>
  <c r="AF123" i="19"/>
  <c r="AG123" i="19"/>
  <c r="AH123" i="19"/>
  <c r="AI123" i="19"/>
  <c r="AJ123" i="19" s="1"/>
  <c r="AK123" i="19"/>
  <c r="AL123" i="19"/>
  <c r="AM123" i="19"/>
  <c r="AN123" i="19"/>
  <c r="AO123" i="19"/>
  <c r="AP123" i="19"/>
  <c r="AQ123" i="19"/>
  <c r="AR123" i="19"/>
  <c r="AS123" i="19"/>
  <c r="AT123" i="19"/>
  <c r="AU123" i="19"/>
  <c r="BB123" i="19" s="1"/>
  <c r="AW123" i="19"/>
  <c r="AX123" i="19"/>
  <c r="BA123" i="19"/>
  <c r="BD123" i="19"/>
  <c r="BE123" i="19"/>
  <c r="BG123" i="19"/>
  <c r="BH123" i="19"/>
  <c r="BI123" i="19"/>
  <c r="BJ123" i="19"/>
  <c r="BK123" i="19"/>
  <c r="BL123" i="19"/>
  <c r="BM123" i="19"/>
  <c r="BP123" i="19"/>
  <c r="AC124" i="19"/>
  <c r="AD124" i="19"/>
  <c r="AE124" i="19"/>
  <c r="AF124" i="19"/>
  <c r="AG124" i="19"/>
  <c r="AH124" i="19"/>
  <c r="AI124" i="19"/>
  <c r="AJ124" i="19" s="1"/>
  <c r="AK124" i="19"/>
  <c r="AL124" i="19"/>
  <c r="AM124" i="19"/>
  <c r="AN124" i="19"/>
  <c r="AO124" i="19"/>
  <c r="AP124" i="19"/>
  <c r="AQ124" i="19"/>
  <c r="AR124" i="19"/>
  <c r="AS124" i="19"/>
  <c r="AT124" i="19"/>
  <c r="AU124" i="19"/>
  <c r="BB124" i="19" s="1"/>
  <c r="AW124" i="19"/>
  <c r="AX124" i="19"/>
  <c r="BA124" i="19"/>
  <c r="BD124" i="19"/>
  <c r="BE124" i="19"/>
  <c r="BG124" i="19"/>
  <c r="BH124" i="19"/>
  <c r="BI124" i="19"/>
  <c r="BJ124" i="19"/>
  <c r="BK124" i="19"/>
  <c r="BL124" i="19"/>
  <c r="BM124" i="19"/>
  <c r="BP124" i="19"/>
  <c r="AC125" i="19"/>
  <c r="AD125" i="19"/>
  <c r="AE125" i="19"/>
  <c r="AF125" i="19"/>
  <c r="AG125" i="19"/>
  <c r="AH125" i="19"/>
  <c r="AI125" i="19"/>
  <c r="AJ125" i="19" s="1"/>
  <c r="AK125" i="19"/>
  <c r="AL125" i="19"/>
  <c r="AM125" i="19"/>
  <c r="AN125" i="19"/>
  <c r="AO125" i="19"/>
  <c r="AP125" i="19"/>
  <c r="AQ125" i="19"/>
  <c r="AR125" i="19"/>
  <c r="AS125" i="19"/>
  <c r="AT125" i="19"/>
  <c r="AU125" i="19"/>
  <c r="BB125" i="19" s="1"/>
  <c r="AW125" i="19"/>
  <c r="AX125" i="19"/>
  <c r="BA125" i="19"/>
  <c r="BD125" i="19"/>
  <c r="BE125" i="19"/>
  <c r="BG125" i="19"/>
  <c r="BH125" i="19"/>
  <c r="BI125" i="19"/>
  <c r="BJ125" i="19"/>
  <c r="BK125" i="19"/>
  <c r="BL125" i="19"/>
  <c r="BM125" i="19"/>
  <c r="BP125" i="19"/>
  <c r="AC126" i="19"/>
  <c r="AD126" i="19"/>
  <c r="AE126" i="19"/>
  <c r="AF126" i="19"/>
  <c r="AG126" i="19"/>
  <c r="AH126" i="19"/>
  <c r="AI126" i="19"/>
  <c r="AJ126" i="19" s="1"/>
  <c r="AK126" i="19"/>
  <c r="AL126" i="19"/>
  <c r="AM126" i="19"/>
  <c r="AN126" i="19"/>
  <c r="AO126" i="19"/>
  <c r="AP126" i="19"/>
  <c r="AQ126" i="19"/>
  <c r="AR126" i="19"/>
  <c r="AS126" i="19"/>
  <c r="AT126" i="19"/>
  <c r="AU126" i="19"/>
  <c r="BB126" i="19" s="1"/>
  <c r="AW126" i="19"/>
  <c r="AX126" i="19"/>
  <c r="BA126" i="19"/>
  <c r="BD126" i="19"/>
  <c r="BE126" i="19"/>
  <c r="BG126" i="19"/>
  <c r="BH126" i="19"/>
  <c r="BI126" i="19"/>
  <c r="BJ126" i="19"/>
  <c r="BK126" i="19"/>
  <c r="BL126" i="19"/>
  <c r="BM126" i="19"/>
  <c r="BP126" i="19"/>
  <c r="AC127" i="19"/>
  <c r="AD127" i="19"/>
  <c r="AE127" i="19"/>
  <c r="AF127" i="19"/>
  <c r="AG127" i="19"/>
  <c r="AH127" i="19"/>
  <c r="AI127" i="19"/>
  <c r="AJ127" i="19" s="1"/>
  <c r="AK127" i="19"/>
  <c r="AL127" i="19"/>
  <c r="AM127" i="19"/>
  <c r="AN127" i="19"/>
  <c r="AO127" i="19"/>
  <c r="AP127" i="19"/>
  <c r="AQ127" i="19"/>
  <c r="AR127" i="19"/>
  <c r="AS127" i="19"/>
  <c r="AT127" i="19"/>
  <c r="AU127" i="19"/>
  <c r="AW127" i="19"/>
  <c r="AX127" i="19"/>
  <c r="BA127" i="19"/>
  <c r="BD127" i="19"/>
  <c r="BE127" i="19"/>
  <c r="BG127" i="19"/>
  <c r="BH127" i="19"/>
  <c r="BI127" i="19"/>
  <c r="BJ127" i="19"/>
  <c r="BK127" i="19"/>
  <c r="BL127" i="19"/>
  <c r="BM127" i="19"/>
  <c r="BP127" i="19"/>
  <c r="AC128" i="19"/>
  <c r="AD128" i="19"/>
  <c r="AE128" i="19"/>
  <c r="AF128" i="19"/>
  <c r="AG128" i="19"/>
  <c r="AH128" i="19"/>
  <c r="AI128" i="19"/>
  <c r="AJ128" i="19" s="1"/>
  <c r="AK128" i="19"/>
  <c r="AL128" i="19"/>
  <c r="AM128" i="19"/>
  <c r="AN128" i="19"/>
  <c r="AO128" i="19"/>
  <c r="AP128" i="19"/>
  <c r="AQ128" i="19"/>
  <c r="AR128" i="19"/>
  <c r="AS128" i="19"/>
  <c r="AT128" i="19"/>
  <c r="AU128" i="19"/>
  <c r="BB128" i="19" s="1"/>
  <c r="AW128" i="19"/>
  <c r="AX128" i="19"/>
  <c r="BA128" i="19"/>
  <c r="BD128" i="19"/>
  <c r="BE128" i="19"/>
  <c r="BG128" i="19"/>
  <c r="BH128" i="19"/>
  <c r="BI128" i="19"/>
  <c r="BJ128" i="19"/>
  <c r="BK128" i="19"/>
  <c r="BL128" i="19"/>
  <c r="BM128" i="19"/>
  <c r="BP128" i="19"/>
  <c r="AC129" i="19"/>
  <c r="AD129" i="19"/>
  <c r="AE129" i="19"/>
  <c r="AF129" i="19"/>
  <c r="AG129" i="19"/>
  <c r="AH129" i="19"/>
  <c r="AI129" i="19"/>
  <c r="AJ129" i="19" s="1"/>
  <c r="AK129" i="19"/>
  <c r="AL129" i="19"/>
  <c r="AM129" i="19"/>
  <c r="AN129" i="19"/>
  <c r="AO129" i="19"/>
  <c r="AP129" i="19"/>
  <c r="AQ129" i="19"/>
  <c r="AR129" i="19"/>
  <c r="AS129" i="19"/>
  <c r="AT129" i="19"/>
  <c r="AU129" i="19"/>
  <c r="BB129" i="19" s="1"/>
  <c r="AW129" i="19"/>
  <c r="AX129" i="19"/>
  <c r="BA129" i="19"/>
  <c r="BD129" i="19"/>
  <c r="BE129" i="19"/>
  <c r="BG129" i="19"/>
  <c r="BH129" i="19"/>
  <c r="BI129" i="19"/>
  <c r="BJ129" i="19"/>
  <c r="BK129" i="19"/>
  <c r="BL129" i="19"/>
  <c r="BM129" i="19"/>
  <c r="BP129" i="19"/>
  <c r="AC130" i="19"/>
  <c r="AD130" i="19"/>
  <c r="AE130" i="19"/>
  <c r="AF130" i="19"/>
  <c r="AG130" i="19"/>
  <c r="AH130" i="19"/>
  <c r="AI130" i="19"/>
  <c r="AJ130" i="19" s="1"/>
  <c r="AK130" i="19"/>
  <c r="AL130" i="19"/>
  <c r="AM130" i="19"/>
  <c r="AN130" i="19"/>
  <c r="AO130" i="19"/>
  <c r="AP130" i="19"/>
  <c r="AQ130" i="19"/>
  <c r="AR130" i="19"/>
  <c r="AS130" i="19"/>
  <c r="AT130" i="19"/>
  <c r="AU130" i="19"/>
  <c r="AW130" i="19"/>
  <c r="AX130" i="19"/>
  <c r="BA130" i="19"/>
  <c r="BD130" i="19"/>
  <c r="BE130" i="19"/>
  <c r="BG130" i="19"/>
  <c r="BH130" i="19"/>
  <c r="BI130" i="19"/>
  <c r="BJ130" i="19"/>
  <c r="BK130" i="19"/>
  <c r="BL130" i="19"/>
  <c r="BM130" i="19"/>
  <c r="BP130" i="19"/>
  <c r="AC131" i="19"/>
  <c r="AD131" i="19"/>
  <c r="AE131" i="19"/>
  <c r="AF131" i="19"/>
  <c r="AG131" i="19"/>
  <c r="AH131" i="19"/>
  <c r="AI131" i="19"/>
  <c r="AJ131" i="19" s="1"/>
  <c r="AK131" i="19"/>
  <c r="AL131" i="19"/>
  <c r="AM131" i="19"/>
  <c r="AN131" i="19"/>
  <c r="AO131" i="19"/>
  <c r="AP131" i="19"/>
  <c r="AQ131" i="19"/>
  <c r="AR131" i="19"/>
  <c r="AS131" i="19"/>
  <c r="AT131" i="19"/>
  <c r="AU131" i="19"/>
  <c r="BB131" i="19" s="1"/>
  <c r="AW131" i="19"/>
  <c r="AX131" i="19"/>
  <c r="BA131" i="19"/>
  <c r="BD131" i="19"/>
  <c r="BE131" i="19"/>
  <c r="BG131" i="19"/>
  <c r="BH131" i="19"/>
  <c r="BI131" i="19"/>
  <c r="BJ131" i="19"/>
  <c r="BK131" i="19"/>
  <c r="BL131" i="19"/>
  <c r="BM131" i="19"/>
  <c r="BP131" i="19"/>
  <c r="AC132" i="19"/>
  <c r="AD132" i="19"/>
  <c r="AE132" i="19"/>
  <c r="AF132" i="19"/>
  <c r="AG132" i="19"/>
  <c r="AH132" i="19"/>
  <c r="AI132" i="19"/>
  <c r="AJ132" i="19" s="1"/>
  <c r="AK132" i="19"/>
  <c r="AL132" i="19"/>
  <c r="AM132" i="19"/>
  <c r="AN132" i="19"/>
  <c r="AO132" i="19"/>
  <c r="AP132" i="19"/>
  <c r="AQ132" i="19"/>
  <c r="AR132" i="19"/>
  <c r="AS132" i="19"/>
  <c r="AT132" i="19"/>
  <c r="AU132" i="19"/>
  <c r="BB132" i="19" s="1"/>
  <c r="AW132" i="19"/>
  <c r="AX132" i="19"/>
  <c r="BA132" i="19"/>
  <c r="BD132" i="19"/>
  <c r="BE132" i="19"/>
  <c r="BG132" i="19"/>
  <c r="BH132" i="19"/>
  <c r="BI132" i="19"/>
  <c r="BJ132" i="19"/>
  <c r="BK132" i="19"/>
  <c r="BL132" i="19"/>
  <c r="BM132" i="19"/>
  <c r="BP132" i="19"/>
  <c r="AC133" i="19"/>
  <c r="AD133" i="19"/>
  <c r="AE133" i="19"/>
  <c r="AF133" i="19"/>
  <c r="AG133" i="19"/>
  <c r="AH133" i="19"/>
  <c r="AI133" i="19"/>
  <c r="AJ133" i="19" s="1"/>
  <c r="AK133" i="19"/>
  <c r="AL133" i="19"/>
  <c r="AM133" i="19"/>
  <c r="AN133" i="19"/>
  <c r="AO133" i="19"/>
  <c r="AP133" i="19"/>
  <c r="AQ133" i="19"/>
  <c r="AR133" i="19"/>
  <c r="AS133" i="19"/>
  <c r="AT133" i="19"/>
  <c r="AU133" i="19"/>
  <c r="AW133" i="19"/>
  <c r="AX133" i="19"/>
  <c r="BA133" i="19"/>
  <c r="BD133" i="19"/>
  <c r="BE133" i="19"/>
  <c r="BG133" i="19"/>
  <c r="BH133" i="19"/>
  <c r="BI133" i="19"/>
  <c r="BJ133" i="19"/>
  <c r="BK133" i="19"/>
  <c r="BL133" i="19"/>
  <c r="BM133" i="19"/>
  <c r="BP133" i="19"/>
  <c r="AC134" i="19"/>
  <c r="AD134" i="19"/>
  <c r="AE134" i="19"/>
  <c r="AF134" i="19"/>
  <c r="AG134" i="19"/>
  <c r="AH134" i="19"/>
  <c r="AI134" i="19"/>
  <c r="AJ134" i="19" s="1"/>
  <c r="AK134" i="19"/>
  <c r="AL134" i="19"/>
  <c r="AM134" i="19"/>
  <c r="AN134" i="19"/>
  <c r="AO134" i="19"/>
  <c r="AP134" i="19"/>
  <c r="AQ134" i="19"/>
  <c r="AR134" i="19"/>
  <c r="AS134" i="19"/>
  <c r="AT134" i="19"/>
  <c r="AU134" i="19"/>
  <c r="AW134" i="19"/>
  <c r="AX134" i="19"/>
  <c r="BA134" i="19"/>
  <c r="BD134" i="19"/>
  <c r="BE134" i="19"/>
  <c r="BG134" i="19"/>
  <c r="BH134" i="19"/>
  <c r="BI134" i="19"/>
  <c r="BJ134" i="19"/>
  <c r="BK134" i="19"/>
  <c r="BL134" i="19"/>
  <c r="BM134" i="19"/>
  <c r="BP134" i="19"/>
  <c r="AC135" i="19"/>
  <c r="AD135" i="19"/>
  <c r="AE135" i="19"/>
  <c r="AF135" i="19"/>
  <c r="AG135" i="19"/>
  <c r="AH135" i="19"/>
  <c r="AI135" i="19"/>
  <c r="AJ135" i="19" s="1"/>
  <c r="AK135" i="19"/>
  <c r="AL135" i="19"/>
  <c r="AM135" i="19"/>
  <c r="AN135" i="19"/>
  <c r="AO135" i="19"/>
  <c r="AP135" i="19"/>
  <c r="AQ135" i="19"/>
  <c r="AR135" i="19"/>
  <c r="AS135" i="19"/>
  <c r="AT135" i="19"/>
  <c r="AU135" i="19"/>
  <c r="BB135" i="19" s="1"/>
  <c r="AW135" i="19"/>
  <c r="AX135" i="19"/>
  <c r="BA135" i="19"/>
  <c r="BD135" i="19"/>
  <c r="BE135" i="19"/>
  <c r="BG135" i="19"/>
  <c r="BH135" i="19"/>
  <c r="BI135" i="19"/>
  <c r="BJ135" i="19"/>
  <c r="BK135" i="19"/>
  <c r="BL135" i="19"/>
  <c r="BM135" i="19"/>
  <c r="BP135" i="19"/>
  <c r="AC136" i="19"/>
  <c r="AD136" i="19"/>
  <c r="AE136" i="19"/>
  <c r="AF136" i="19"/>
  <c r="AG136" i="19"/>
  <c r="AH136" i="19"/>
  <c r="AI136" i="19"/>
  <c r="AJ136" i="19" s="1"/>
  <c r="AK136" i="19"/>
  <c r="AL136" i="19"/>
  <c r="AM136" i="19"/>
  <c r="AN136" i="19"/>
  <c r="AO136" i="19"/>
  <c r="AP136" i="19"/>
  <c r="AQ136" i="19"/>
  <c r="AR136" i="19"/>
  <c r="AS136" i="19"/>
  <c r="AT136" i="19"/>
  <c r="AU136" i="19"/>
  <c r="BB136" i="19" s="1"/>
  <c r="AW136" i="19"/>
  <c r="AX136" i="19"/>
  <c r="BA136" i="19"/>
  <c r="BD136" i="19"/>
  <c r="BE136" i="19"/>
  <c r="BG136" i="19"/>
  <c r="BH136" i="19"/>
  <c r="BI136" i="19"/>
  <c r="BJ136" i="19"/>
  <c r="BK136" i="19"/>
  <c r="BL136" i="19"/>
  <c r="BM136" i="19"/>
  <c r="BP136" i="19"/>
  <c r="AC137" i="19"/>
  <c r="AD137" i="19"/>
  <c r="AE137" i="19"/>
  <c r="AF137" i="19"/>
  <c r="AG137" i="19"/>
  <c r="AH137" i="19"/>
  <c r="AI137" i="19"/>
  <c r="AJ137" i="19" s="1"/>
  <c r="AK137" i="19"/>
  <c r="AL137" i="19"/>
  <c r="AM137" i="19"/>
  <c r="AN137" i="19"/>
  <c r="AO137" i="19"/>
  <c r="AP137" i="19"/>
  <c r="AQ137" i="19"/>
  <c r="AR137" i="19"/>
  <c r="AS137" i="19"/>
  <c r="AT137" i="19"/>
  <c r="AU137" i="19"/>
  <c r="BB137" i="19" s="1"/>
  <c r="AW137" i="19"/>
  <c r="AX137" i="19"/>
  <c r="BA137" i="19"/>
  <c r="BD137" i="19"/>
  <c r="BE137" i="19"/>
  <c r="BG137" i="19"/>
  <c r="BH137" i="19"/>
  <c r="BI137" i="19"/>
  <c r="BJ137" i="19"/>
  <c r="BK137" i="19"/>
  <c r="BL137" i="19"/>
  <c r="BM137" i="19"/>
  <c r="BP137" i="19"/>
  <c r="AC138" i="19"/>
  <c r="AD138" i="19"/>
  <c r="AE138" i="19"/>
  <c r="AF138" i="19"/>
  <c r="AG138" i="19"/>
  <c r="AH138" i="19"/>
  <c r="AI138" i="19"/>
  <c r="AJ138" i="19" s="1"/>
  <c r="AK138" i="19"/>
  <c r="AL138" i="19"/>
  <c r="AM138" i="19"/>
  <c r="AN138" i="19"/>
  <c r="AO138" i="19"/>
  <c r="AP138" i="19"/>
  <c r="AQ138" i="19"/>
  <c r="AR138" i="19"/>
  <c r="AS138" i="19"/>
  <c r="AT138" i="19"/>
  <c r="AU138" i="19"/>
  <c r="BB138" i="19" s="1"/>
  <c r="AW138" i="19"/>
  <c r="AX138" i="19"/>
  <c r="BA138" i="19"/>
  <c r="BD138" i="19"/>
  <c r="BE138" i="19"/>
  <c r="BG138" i="19"/>
  <c r="BH138" i="19"/>
  <c r="BI138" i="19"/>
  <c r="BJ138" i="19"/>
  <c r="BK138" i="19"/>
  <c r="BL138" i="19"/>
  <c r="BM138" i="19"/>
  <c r="BP138" i="19"/>
  <c r="AC139" i="19"/>
  <c r="AD139" i="19"/>
  <c r="AE139" i="19"/>
  <c r="AF139" i="19"/>
  <c r="AG139" i="19"/>
  <c r="AH139" i="19"/>
  <c r="AI139" i="19"/>
  <c r="AJ139" i="19" s="1"/>
  <c r="AK139" i="19"/>
  <c r="AL139" i="19"/>
  <c r="AM139" i="19"/>
  <c r="AN139" i="19"/>
  <c r="AO139" i="19"/>
  <c r="AP139" i="19"/>
  <c r="AQ139" i="19"/>
  <c r="AR139" i="19"/>
  <c r="AS139" i="19"/>
  <c r="AT139" i="19"/>
  <c r="AU139" i="19"/>
  <c r="BB139" i="19" s="1"/>
  <c r="AW139" i="19"/>
  <c r="AX139" i="19"/>
  <c r="BA139" i="19"/>
  <c r="BD139" i="19"/>
  <c r="BE139" i="19"/>
  <c r="BG139" i="19"/>
  <c r="BH139" i="19"/>
  <c r="BI139" i="19"/>
  <c r="BJ139" i="19"/>
  <c r="BK139" i="19"/>
  <c r="BL139" i="19"/>
  <c r="BM139" i="19"/>
  <c r="BP139" i="19"/>
  <c r="AC140" i="19"/>
  <c r="AD140" i="19"/>
  <c r="AE140" i="19"/>
  <c r="AF140" i="19"/>
  <c r="AG140" i="19"/>
  <c r="AH140" i="19"/>
  <c r="AI140" i="19"/>
  <c r="AJ140" i="19" s="1"/>
  <c r="AK140" i="19"/>
  <c r="AL140" i="19"/>
  <c r="AM140" i="19"/>
  <c r="AN140" i="19"/>
  <c r="AO140" i="19"/>
  <c r="AP140" i="19"/>
  <c r="AQ140" i="19"/>
  <c r="AR140" i="19"/>
  <c r="AS140" i="19"/>
  <c r="AT140" i="19"/>
  <c r="AU140" i="19"/>
  <c r="BB140" i="19" s="1"/>
  <c r="AW140" i="19"/>
  <c r="AX140" i="19"/>
  <c r="BA140" i="19"/>
  <c r="BD140" i="19"/>
  <c r="BE140" i="19"/>
  <c r="BG140" i="19"/>
  <c r="BH140" i="19"/>
  <c r="BI140" i="19"/>
  <c r="BJ140" i="19"/>
  <c r="BK140" i="19"/>
  <c r="BL140" i="19"/>
  <c r="BM140" i="19"/>
  <c r="BP140" i="19"/>
  <c r="AC141" i="19"/>
  <c r="AD141" i="19"/>
  <c r="AE141" i="19"/>
  <c r="AF141" i="19"/>
  <c r="AG141" i="19"/>
  <c r="AH141" i="19"/>
  <c r="AI141" i="19"/>
  <c r="AJ141" i="19" s="1"/>
  <c r="AK141" i="19"/>
  <c r="AL141" i="19"/>
  <c r="AM141" i="19"/>
  <c r="AN141" i="19"/>
  <c r="AO141" i="19"/>
  <c r="AP141" i="19"/>
  <c r="AQ141" i="19"/>
  <c r="AR141" i="19"/>
  <c r="AS141" i="19"/>
  <c r="AT141" i="19"/>
  <c r="AU141" i="19"/>
  <c r="BB141" i="19" s="1"/>
  <c r="AW141" i="19"/>
  <c r="AX141" i="19"/>
  <c r="BA141" i="19"/>
  <c r="BD141" i="19"/>
  <c r="BE141" i="19"/>
  <c r="BG141" i="19"/>
  <c r="BH141" i="19"/>
  <c r="BI141" i="19"/>
  <c r="BJ141" i="19"/>
  <c r="BK141" i="19"/>
  <c r="BL141" i="19"/>
  <c r="BM141" i="19"/>
  <c r="BP141" i="19"/>
  <c r="AC142" i="19"/>
  <c r="AD142" i="19"/>
  <c r="AE142" i="19"/>
  <c r="AF142" i="19"/>
  <c r="AG142" i="19"/>
  <c r="AH142" i="19"/>
  <c r="AI142" i="19"/>
  <c r="AJ142" i="19" s="1"/>
  <c r="AK142" i="19"/>
  <c r="AL142" i="19"/>
  <c r="AM142" i="19"/>
  <c r="AN142" i="19"/>
  <c r="AO142" i="19"/>
  <c r="AP142" i="19"/>
  <c r="AQ142" i="19"/>
  <c r="AR142" i="19"/>
  <c r="AS142" i="19"/>
  <c r="AT142" i="19"/>
  <c r="AU142" i="19"/>
  <c r="BB142" i="19" s="1"/>
  <c r="AW142" i="19"/>
  <c r="AX142" i="19"/>
  <c r="BA142" i="19"/>
  <c r="BD142" i="19"/>
  <c r="BE142" i="19"/>
  <c r="BG142" i="19"/>
  <c r="BH142" i="19"/>
  <c r="BI142" i="19"/>
  <c r="BJ142" i="19"/>
  <c r="BK142" i="19"/>
  <c r="BL142" i="19"/>
  <c r="BM142" i="19"/>
  <c r="BP142" i="19"/>
  <c r="AC143" i="19"/>
  <c r="AD143" i="19"/>
  <c r="AE143" i="19"/>
  <c r="AF143" i="19"/>
  <c r="AG143" i="19"/>
  <c r="AH143" i="19"/>
  <c r="AI143" i="19"/>
  <c r="AJ143" i="19" s="1"/>
  <c r="AK143" i="19"/>
  <c r="AL143" i="19"/>
  <c r="AM143" i="19"/>
  <c r="AN143" i="19"/>
  <c r="AO143" i="19"/>
  <c r="AP143" i="19"/>
  <c r="AQ143" i="19"/>
  <c r="AR143" i="19"/>
  <c r="AS143" i="19"/>
  <c r="AT143" i="19"/>
  <c r="AU143" i="19"/>
  <c r="AW143" i="19"/>
  <c r="AX143" i="19"/>
  <c r="BA143" i="19"/>
  <c r="BD143" i="19"/>
  <c r="BE143" i="19"/>
  <c r="BG143" i="19"/>
  <c r="BH143" i="19"/>
  <c r="BI143" i="19"/>
  <c r="BJ143" i="19"/>
  <c r="BK143" i="19"/>
  <c r="BL143" i="19"/>
  <c r="BM143" i="19"/>
  <c r="BP143" i="19"/>
  <c r="AC144" i="19"/>
  <c r="AD144" i="19"/>
  <c r="AE144" i="19"/>
  <c r="AF144" i="19"/>
  <c r="AG144" i="19"/>
  <c r="AH144" i="19"/>
  <c r="AI144" i="19"/>
  <c r="AJ144" i="19" s="1"/>
  <c r="AK144" i="19"/>
  <c r="AL144" i="19"/>
  <c r="AM144" i="19"/>
  <c r="AN144" i="19"/>
  <c r="AO144" i="19"/>
  <c r="AP144" i="19"/>
  <c r="AQ144" i="19"/>
  <c r="AR144" i="19"/>
  <c r="AS144" i="19"/>
  <c r="AT144" i="19"/>
  <c r="AU144" i="19"/>
  <c r="BB144" i="19" s="1"/>
  <c r="AW144" i="19"/>
  <c r="AX144" i="19"/>
  <c r="BA144" i="19"/>
  <c r="BD144" i="19"/>
  <c r="BE144" i="19"/>
  <c r="BG144" i="19"/>
  <c r="BH144" i="19"/>
  <c r="BI144" i="19"/>
  <c r="BJ144" i="19"/>
  <c r="BK144" i="19"/>
  <c r="BL144" i="19"/>
  <c r="BM144" i="19"/>
  <c r="BP144" i="19"/>
  <c r="AC145" i="19"/>
  <c r="AD145" i="19"/>
  <c r="AE145" i="19"/>
  <c r="AF145" i="19"/>
  <c r="AG145" i="19"/>
  <c r="AH145" i="19"/>
  <c r="AI145" i="19"/>
  <c r="AJ145" i="19" s="1"/>
  <c r="AK145" i="19"/>
  <c r="AL145" i="19"/>
  <c r="AM145" i="19"/>
  <c r="AN145" i="19"/>
  <c r="AO145" i="19"/>
  <c r="AP145" i="19"/>
  <c r="AQ145" i="19"/>
  <c r="AR145" i="19"/>
  <c r="AS145" i="19"/>
  <c r="AT145" i="19"/>
  <c r="AU145" i="19"/>
  <c r="BB145" i="19" s="1"/>
  <c r="AW145" i="19"/>
  <c r="AX145" i="19"/>
  <c r="BA145" i="19"/>
  <c r="BD145" i="19"/>
  <c r="BE145" i="19"/>
  <c r="BG145" i="19"/>
  <c r="BH145" i="19"/>
  <c r="BI145" i="19"/>
  <c r="BJ145" i="19"/>
  <c r="BK145" i="19"/>
  <c r="BL145" i="19"/>
  <c r="BM145" i="19"/>
  <c r="BP145" i="19"/>
  <c r="AC146" i="19"/>
  <c r="AD146" i="19"/>
  <c r="AE146" i="19"/>
  <c r="AF146" i="19"/>
  <c r="AG146" i="19"/>
  <c r="AH146" i="19"/>
  <c r="AI146" i="19"/>
  <c r="AJ146" i="19" s="1"/>
  <c r="AK146" i="19"/>
  <c r="AL146" i="19"/>
  <c r="AM146" i="19"/>
  <c r="AN146" i="19"/>
  <c r="AO146" i="19"/>
  <c r="AP146" i="19"/>
  <c r="AQ146" i="19"/>
  <c r="AR146" i="19"/>
  <c r="AS146" i="19"/>
  <c r="AT146" i="19"/>
  <c r="AU146" i="19"/>
  <c r="BB146" i="19" s="1"/>
  <c r="AW146" i="19"/>
  <c r="AX146" i="19"/>
  <c r="BA146" i="19"/>
  <c r="BD146" i="19"/>
  <c r="BE146" i="19"/>
  <c r="BG146" i="19"/>
  <c r="BH146" i="19"/>
  <c r="BI146" i="19"/>
  <c r="BJ146" i="19"/>
  <c r="BK146" i="19"/>
  <c r="BL146" i="19"/>
  <c r="BM146" i="19"/>
  <c r="BP146" i="19"/>
  <c r="AC147" i="19"/>
  <c r="AD147" i="19"/>
  <c r="AE147" i="19"/>
  <c r="AF147" i="19"/>
  <c r="AG147" i="19"/>
  <c r="AH147" i="19"/>
  <c r="AI147" i="19"/>
  <c r="AJ147" i="19" s="1"/>
  <c r="AK147" i="19"/>
  <c r="AL147" i="19"/>
  <c r="AM147" i="19"/>
  <c r="AN147" i="19"/>
  <c r="AO147" i="19"/>
  <c r="AP147" i="19"/>
  <c r="AQ147" i="19"/>
  <c r="AR147" i="19"/>
  <c r="AS147" i="19"/>
  <c r="AT147" i="19"/>
  <c r="AU147" i="19"/>
  <c r="BB147" i="19" s="1"/>
  <c r="AW147" i="19"/>
  <c r="AX147" i="19"/>
  <c r="BA147" i="19"/>
  <c r="BD147" i="19"/>
  <c r="BE147" i="19"/>
  <c r="BG147" i="19"/>
  <c r="BH147" i="19"/>
  <c r="BI147" i="19"/>
  <c r="BJ147" i="19"/>
  <c r="BK147" i="19"/>
  <c r="BL147" i="19"/>
  <c r="BM147" i="19"/>
  <c r="BP147" i="19"/>
  <c r="AC148" i="19"/>
  <c r="AD148" i="19"/>
  <c r="AE148" i="19"/>
  <c r="AF148" i="19"/>
  <c r="AG148" i="19"/>
  <c r="AH148" i="19"/>
  <c r="AI148" i="19"/>
  <c r="AJ148" i="19" s="1"/>
  <c r="AK148" i="19"/>
  <c r="AL148" i="19"/>
  <c r="AM148" i="19"/>
  <c r="AN148" i="19"/>
  <c r="AO148" i="19"/>
  <c r="AP148" i="19"/>
  <c r="AQ148" i="19"/>
  <c r="AR148" i="19"/>
  <c r="AS148" i="19"/>
  <c r="AT148" i="19"/>
  <c r="AU148" i="19"/>
  <c r="AW148" i="19"/>
  <c r="AX148" i="19"/>
  <c r="BA148" i="19"/>
  <c r="BD148" i="19"/>
  <c r="BE148" i="19"/>
  <c r="BG148" i="19"/>
  <c r="BH148" i="19"/>
  <c r="BI148" i="19"/>
  <c r="BJ148" i="19"/>
  <c r="BK148" i="19"/>
  <c r="BL148" i="19"/>
  <c r="BM148" i="19"/>
  <c r="BP148" i="19"/>
  <c r="AC149" i="19"/>
  <c r="AD149" i="19"/>
  <c r="AE149" i="19"/>
  <c r="AF149" i="19"/>
  <c r="AG149" i="19"/>
  <c r="AH149" i="19"/>
  <c r="AI149" i="19"/>
  <c r="AJ149" i="19" s="1"/>
  <c r="AK149" i="19"/>
  <c r="AL149" i="19"/>
  <c r="AM149" i="19"/>
  <c r="AN149" i="19"/>
  <c r="AO149" i="19"/>
  <c r="AP149" i="19"/>
  <c r="AQ149" i="19"/>
  <c r="AR149" i="19"/>
  <c r="AS149" i="19"/>
  <c r="AT149" i="19"/>
  <c r="AU149" i="19"/>
  <c r="BB149" i="19" s="1"/>
  <c r="AW149" i="19"/>
  <c r="AX149" i="19"/>
  <c r="BA149" i="19"/>
  <c r="BD149" i="19"/>
  <c r="BE149" i="19"/>
  <c r="BG149" i="19"/>
  <c r="BH149" i="19"/>
  <c r="BI149" i="19"/>
  <c r="BJ149" i="19"/>
  <c r="BK149" i="19"/>
  <c r="BL149" i="19"/>
  <c r="BM149" i="19"/>
  <c r="BP149" i="19"/>
  <c r="AC150" i="19"/>
  <c r="AD150" i="19"/>
  <c r="AE150" i="19"/>
  <c r="AF150" i="19"/>
  <c r="AG150" i="19"/>
  <c r="AH150" i="19"/>
  <c r="AI150" i="19"/>
  <c r="AJ150" i="19" s="1"/>
  <c r="AK150" i="19"/>
  <c r="AL150" i="19"/>
  <c r="AM150" i="19"/>
  <c r="AN150" i="19"/>
  <c r="AO150" i="19"/>
  <c r="AP150" i="19"/>
  <c r="AQ150" i="19"/>
  <c r="AR150" i="19"/>
  <c r="AS150" i="19"/>
  <c r="AT150" i="19"/>
  <c r="AU150" i="19"/>
  <c r="BB150" i="19" s="1"/>
  <c r="AW150" i="19"/>
  <c r="AX150" i="19"/>
  <c r="BA150" i="19"/>
  <c r="BD150" i="19"/>
  <c r="BE150" i="19"/>
  <c r="BG150" i="19"/>
  <c r="BH150" i="19"/>
  <c r="BI150" i="19"/>
  <c r="BJ150" i="19"/>
  <c r="BK150" i="19"/>
  <c r="BL150" i="19"/>
  <c r="BM150" i="19"/>
  <c r="BP150" i="19"/>
  <c r="AC151" i="19"/>
  <c r="AD151" i="19"/>
  <c r="AE151" i="19"/>
  <c r="AF151" i="19"/>
  <c r="AG151" i="19"/>
  <c r="AH151" i="19"/>
  <c r="AI151" i="19"/>
  <c r="AJ151" i="19" s="1"/>
  <c r="AK151" i="19"/>
  <c r="AL151" i="19"/>
  <c r="AM151" i="19"/>
  <c r="AN151" i="19"/>
  <c r="AO151" i="19"/>
  <c r="AP151" i="19"/>
  <c r="AQ151" i="19"/>
  <c r="AR151" i="19"/>
  <c r="AS151" i="19"/>
  <c r="AT151" i="19"/>
  <c r="AU151" i="19"/>
  <c r="BB151" i="19" s="1"/>
  <c r="AW151" i="19"/>
  <c r="AX151" i="19"/>
  <c r="BA151" i="19"/>
  <c r="BD151" i="19"/>
  <c r="BE151" i="19"/>
  <c r="BG151" i="19"/>
  <c r="BH151" i="19"/>
  <c r="BI151" i="19"/>
  <c r="BJ151" i="19"/>
  <c r="BK151" i="19"/>
  <c r="BL151" i="19"/>
  <c r="BM151" i="19"/>
  <c r="BP151" i="19"/>
  <c r="AC152" i="19"/>
  <c r="AD152" i="19"/>
  <c r="AE152" i="19"/>
  <c r="AF152" i="19"/>
  <c r="AG152" i="19"/>
  <c r="AH152" i="19"/>
  <c r="AI152" i="19"/>
  <c r="AJ152" i="19" s="1"/>
  <c r="AK152" i="19"/>
  <c r="AL152" i="19"/>
  <c r="AM152" i="19"/>
  <c r="AN152" i="19"/>
  <c r="AO152" i="19"/>
  <c r="AP152" i="19"/>
  <c r="AQ152" i="19"/>
  <c r="AR152" i="19"/>
  <c r="AS152" i="19"/>
  <c r="AT152" i="19"/>
  <c r="AU152" i="19"/>
  <c r="BB152" i="19" s="1"/>
  <c r="AW152" i="19"/>
  <c r="AX152" i="19"/>
  <c r="BA152" i="19"/>
  <c r="BD152" i="19"/>
  <c r="BE152" i="19"/>
  <c r="BG152" i="19"/>
  <c r="BH152" i="19"/>
  <c r="BI152" i="19"/>
  <c r="BJ152" i="19"/>
  <c r="BK152" i="19"/>
  <c r="BL152" i="19"/>
  <c r="BM152" i="19"/>
  <c r="BP152" i="19"/>
  <c r="AC153" i="19"/>
  <c r="AD153" i="19"/>
  <c r="AE153" i="19"/>
  <c r="AF153" i="19"/>
  <c r="AG153" i="19"/>
  <c r="AH153" i="19"/>
  <c r="AI153" i="19"/>
  <c r="AJ153" i="19" s="1"/>
  <c r="AK153" i="19"/>
  <c r="AL153" i="19"/>
  <c r="AM153" i="19"/>
  <c r="AN153" i="19"/>
  <c r="AO153" i="19"/>
  <c r="AP153" i="19"/>
  <c r="AQ153" i="19"/>
  <c r="AR153" i="19"/>
  <c r="AS153" i="19"/>
  <c r="AT153" i="19"/>
  <c r="AU153" i="19"/>
  <c r="BB153" i="19" s="1"/>
  <c r="AW153" i="19"/>
  <c r="AX153" i="19"/>
  <c r="BA153" i="19"/>
  <c r="BD153" i="19"/>
  <c r="BE153" i="19"/>
  <c r="BG153" i="19"/>
  <c r="BH153" i="19"/>
  <c r="BI153" i="19"/>
  <c r="BJ153" i="19"/>
  <c r="BK153" i="19"/>
  <c r="BL153" i="19"/>
  <c r="BM153" i="19"/>
  <c r="BP153" i="19"/>
  <c r="AC154" i="19"/>
  <c r="AD154" i="19"/>
  <c r="AE154" i="19"/>
  <c r="AF154" i="19"/>
  <c r="AG154" i="19"/>
  <c r="AH154" i="19"/>
  <c r="AI154" i="19"/>
  <c r="AJ154" i="19" s="1"/>
  <c r="AK154" i="19"/>
  <c r="AL154" i="19"/>
  <c r="AM154" i="19"/>
  <c r="AN154" i="19"/>
  <c r="AO154" i="19"/>
  <c r="AP154" i="19"/>
  <c r="AQ154" i="19"/>
  <c r="AR154" i="19"/>
  <c r="AS154" i="19"/>
  <c r="AT154" i="19"/>
  <c r="AU154" i="19"/>
  <c r="BB154" i="19" s="1"/>
  <c r="AW154" i="19"/>
  <c r="AX154" i="19"/>
  <c r="BA154" i="19"/>
  <c r="BD154" i="19"/>
  <c r="BE154" i="19"/>
  <c r="BG154" i="19"/>
  <c r="BH154" i="19"/>
  <c r="BI154" i="19"/>
  <c r="BJ154" i="19"/>
  <c r="BK154" i="19"/>
  <c r="BL154" i="19"/>
  <c r="BM154" i="19"/>
  <c r="BP154" i="19"/>
  <c r="AC155" i="19"/>
  <c r="AD155" i="19"/>
  <c r="AE155" i="19"/>
  <c r="AF155" i="19"/>
  <c r="AG155" i="19"/>
  <c r="AH155" i="19"/>
  <c r="AI155" i="19"/>
  <c r="AJ155" i="19" s="1"/>
  <c r="AK155" i="19"/>
  <c r="AL155" i="19"/>
  <c r="AM155" i="19"/>
  <c r="AN155" i="19"/>
  <c r="AO155" i="19"/>
  <c r="AP155" i="19"/>
  <c r="AQ155" i="19"/>
  <c r="AR155" i="19"/>
  <c r="AS155" i="19"/>
  <c r="AT155" i="19"/>
  <c r="AU155" i="19"/>
  <c r="BB155" i="19" s="1"/>
  <c r="AW155" i="19"/>
  <c r="AX155" i="19"/>
  <c r="BA155" i="19"/>
  <c r="BD155" i="19"/>
  <c r="BE155" i="19"/>
  <c r="BG155" i="19"/>
  <c r="BH155" i="19"/>
  <c r="BI155" i="19"/>
  <c r="BJ155" i="19"/>
  <c r="BK155" i="19"/>
  <c r="BL155" i="19"/>
  <c r="BM155" i="19"/>
  <c r="BP155" i="19"/>
  <c r="AC156" i="19"/>
  <c r="AD156" i="19"/>
  <c r="AE156" i="19"/>
  <c r="AF156" i="19"/>
  <c r="AG156" i="19"/>
  <c r="AH156" i="19"/>
  <c r="AI156" i="19"/>
  <c r="AJ156" i="19" s="1"/>
  <c r="AK156" i="19"/>
  <c r="AL156" i="19"/>
  <c r="AM156" i="19"/>
  <c r="AN156" i="19"/>
  <c r="AO156" i="19"/>
  <c r="AP156" i="19"/>
  <c r="AQ156" i="19"/>
  <c r="AR156" i="19"/>
  <c r="AS156" i="19"/>
  <c r="AT156" i="19"/>
  <c r="AU156" i="19"/>
  <c r="AW156" i="19"/>
  <c r="AX156" i="19"/>
  <c r="BA156" i="19"/>
  <c r="BD156" i="19"/>
  <c r="BE156" i="19"/>
  <c r="BG156" i="19"/>
  <c r="BH156" i="19"/>
  <c r="BI156" i="19"/>
  <c r="BJ156" i="19"/>
  <c r="BK156" i="19"/>
  <c r="BL156" i="19"/>
  <c r="BM156" i="19"/>
  <c r="BP156" i="19"/>
  <c r="AC157" i="19"/>
  <c r="AD157" i="19"/>
  <c r="AE157" i="19"/>
  <c r="AF157" i="19"/>
  <c r="AG157" i="19"/>
  <c r="AH157" i="19"/>
  <c r="AI157" i="19"/>
  <c r="AJ157" i="19" s="1"/>
  <c r="AK157" i="19"/>
  <c r="AL157" i="19"/>
  <c r="AM157" i="19"/>
  <c r="AN157" i="19"/>
  <c r="AO157" i="19"/>
  <c r="AP157" i="19"/>
  <c r="AQ157" i="19"/>
  <c r="AR157" i="19"/>
  <c r="AS157" i="19"/>
  <c r="AT157" i="19"/>
  <c r="AU157" i="19"/>
  <c r="BB157" i="19" s="1"/>
  <c r="AW157" i="19"/>
  <c r="AX157" i="19"/>
  <c r="BA157" i="19"/>
  <c r="BD157" i="19"/>
  <c r="BE157" i="19"/>
  <c r="BG157" i="19"/>
  <c r="BH157" i="19"/>
  <c r="BI157" i="19"/>
  <c r="BJ157" i="19"/>
  <c r="BK157" i="19"/>
  <c r="BL157" i="19"/>
  <c r="BM157" i="19"/>
  <c r="BP157" i="19"/>
  <c r="AC158" i="19"/>
  <c r="AD158" i="19"/>
  <c r="AE158" i="19"/>
  <c r="AF158" i="19"/>
  <c r="AG158" i="19"/>
  <c r="AH158" i="19"/>
  <c r="AI158" i="19"/>
  <c r="AJ158" i="19" s="1"/>
  <c r="AK158" i="19"/>
  <c r="AL158" i="19"/>
  <c r="AM158" i="19"/>
  <c r="AN158" i="19"/>
  <c r="AO158" i="19"/>
  <c r="AP158" i="19"/>
  <c r="AQ158" i="19"/>
  <c r="AR158" i="19"/>
  <c r="AS158" i="19"/>
  <c r="AT158" i="19"/>
  <c r="AU158" i="19"/>
  <c r="AW158" i="19"/>
  <c r="AX158" i="19"/>
  <c r="BA158" i="19"/>
  <c r="BD158" i="19"/>
  <c r="BE158" i="19"/>
  <c r="BG158" i="19"/>
  <c r="BH158" i="19"/>
  <c r="BI158" i="19"/>
  <c r="BJ158" i="19"/>
  <c r="BK158" i="19"/>
  <c r="BL158" i="19"/>
  <c r="BM158" i="19"/>
  <c r="BP158" i="19"/>
  <c r="AC159" i="19"/>
  <c r="AD159" i="19"/>
  <c r="AE159" i="19"/>
  <c r="AF159" i="19"/>
  <c r="AG159" i="19"/>
  <c r="AH159" i="19"/>
  <c r="AI159" i="19"/>
  <c r="AJ159" i="19" s="1"/>
  <c r="AK159" i="19"/>
  <c r="AL159" i="19"/>
  <c r="AM159" i="19"/>
  <c r="AN159" i="19"/>
  <c r="AO159" i="19"/>
  <c r="AP159" i="19"/>
  <c r="AQ159" i="19"/>
  <c r="AR159" i="19"/>
  <c r="AS159" i="19"/>
  <c r="AT159" i="19"/>
  <c r="AU159" i="19"/>
  <c r="BB159" i="19" s="1"/>
  <c r="AW159" i="19"/>
  <c r="AX159" i="19"/>
  <c r="BA159" i="19"/>
  <c r="BD159" i="19"/>
  <c r="BE159" i="19"/>
  <c r="BG159" i="19"/>
  <c r="BH159" i="19"/>
  <c r="BI159" i="19"/>
  <c r="BJ159" i="19"/>
  <c r="BK159" i="19"/>
  <c r="BL159" i="19"/>
  <c r="BM159" i="19"/>
  <c r="BP159" i="19"/>
  <c r="AC160" i="19"/>
  <c r="AD160" i="19"/>
  <c r="AE160" i="19"/>
  <c r="AF160" i="19"/>
  <c r="AG160" i="19"/>
  <c r="AH160" i="19"/>
  <c r="AI160" i="19"/>
  <c r="AJ160" i="19" s="1"/>
  <c r="AK160" i="19"/>
  <c r="AL160" i="19"/>
  <c r="AM160" i="19"/>
  <c r="AN160" i="19"/>
  <c r="AO160" i="19"/>
  <c r="AP160" i="19"/>
  <c r="AQ160" i="19"/>
  <c r="AR160" i="19"/>
  <c r="AS160" i="19"/>
  <c r="AT160" i="19"/>
  <c r="AU160" i="19"/>
  <c r="AW160" i="19"/>
  <c r="AX160" i="19"/>
  <c r="BA160" i="19"/>
  <c r="BD160" i="19"/>
  <c r="BE160" i="19"/>
  <c r="BG160" i="19"/>
  <c r="BH160" i="19"/>
  <c r="BI160" i="19"/>
  <c r="BJ160" i="19"/>
  <c r="BK160" i="19"/>
  <c r="BL160" i="19"/>
  <c r="BM160" i="19"/>
  <c r="BP160" i="19"/>
  <c r="AC161" i="19"/>
  <c r="AD161" i="19"/>
  <c r="AE161" i="19"/>
  <c r="AF161" i="19"/>
  <c r="AG161" i="19"/>
  <c r="AH161" i="19"/>
  <c r="AI161" i="19"/>
  <c r="AJ161" i="19" s="1"/>
  <c r="AK161" i="19"/>
  <c r="AL161" i="19"/>
  <c r="AM161" i="19"/>
  <c r="AN161" i="19"/>
  <c r="AO161" i="19"/>
  <c r="AP161" i="19"/>
  <c r="AQ161" i="19"/>
  <c r="AR161" i="19"/>
  <c r="AS161" i="19"/>
  <c r="AT161" i="19"/>
  <c r="AU161" i="19"/>
  <c r="BB161" i="19" s="1"/>
  <c r="AW161" i="19"/>
  <c r="AX161" i="19"/>
  <c r="BA161" i="19"/>
  <c r="BD161" i="19"/>
  <c r="BE161" i="19"/>
  <c r="BG161" i="19"/>
  <c r="BH161" i="19"/>
  <c r="BI161" i="19"/>
  <c r="BJ161" i="19"/>
  <c r="BK161" i="19"/>
  <c r="BL161" i="19"/>
  <c r="BM161" i="19"/>
  <c r="BP161" i="19"/>
  <c r="AC162" i="19"/>
  <c r="AD162" i="19"/>
  <c r="AE162" i="19"/>
  <c r="AF162" i="19"/>
  <c r="AG162" i="19"/>
  <c r="AH162" i="19"/>
  <c r="AI162" i="19"/>
  <c r="AJ162" i="19" s="1"/>
  <c r="AK162" i="19"/>
  <c r="AL162" i="19"/>
  <c r="AM162" i="19"/>
  <c r="AN162" i="19"/>
  <c r="AO162" i="19"/>
  <c r="AP162" i="19"/>
  <c r="AQ162" i="19"/>
  <c r="AR162" i="19"/>
  <c r="AS162" i="19"/>
  <c r="AT162" i="19"/>
  <c r="AU162" i="19"/>
  <c r="BB162" i="19" s="1"/>
  <c r="AW162" i="19"/>
  <c r="AX162" i="19"/>
  <c r="BA162" i="19"/>
  <c r="BD162" i="19"/>
  <c r="BE162" i="19"/>
  <c r="BG162" i="19"/>
  <c r="BH162" i="19"/>
  <c r="BI162" i="19"/>
  <c r="BJ162" i="19"/>
  <c r="BK162" i="19"/>
  <c r="BL162" i="19"/>
  <c r="BM162" i="19"/>
  <c r="BP162" i="19"/>
  <c r="AC163" i="19"/>
  <c r="AD163" i="19"/>
  <c r="AE163" i="19"/>
  <c r="AF163" i="19"/>
  <c r="AG163" i="19"/>
  <c r="AH163" i="19"/>
  <c r="AI163" i="19"/>
  <c r="AJ163" i="19" s="1"/>
  <c r="AK163" i="19"/>
  <c r="AL163" i="19"/>
  <c r="AM163" i="19"/>
  <c r="AN163" i="19"/>
  <c r="AO163" i="19"/>
  <c r="AP163" i="19"/>
  <c r="AQ163" i="19"/>
  <c r="AR163" i="19"/>
  <c r="AS163" i="19"/>
  <c r="AT163" i="19"/>
  <c r="AU163" i="19"/>
  <c r="BB163" i="19" s="1"/>
  <c r="AW163" i="19"/>
  <c r="AX163" i="19"/>
  <c r="BA163" i="19"/>
  <c r="BD163" i="19"/>
  <c r="BE163" i="19"/>
  <c r="BG163" i="19"/>
  <c r="BH163" i="19"/>
  <c r="BI163" i="19"/>
  <c r="BJ163" i="19"/>
  <c r="BK163" i="19"/>
  <c r="BL163" i="19"/>
  <c r="BM163" i="19"/>
  <c r="BP163" i="19"/>
  <c r="AC164" i="19"/>
  <c r="AD164" i="19"/>
  <c r="AE164" i="19"/>
  <c r="AF164" i="19"/>
  <c r="AG164" i="19"/>
  <c r="AH164" i="19"/>
  <c r="AI164" i="19"/>
  <c r="AJ164" i="19" s="1"/>
  <c r="AK164" i="19"/>
  <c r="AL164" i="19"/>
  <c r="AM164" i="19"/>
  <c r="AN164" i="19"/>
  <c r="AO164" i="19"/>
  <c r="AP164" i="19"/>
  <c r="AQ164" i="19"/>
  <c r="AR164" i="19"/>
  <c r="AS164" i="19"/>
  <c r="AT164" i="19"/>
  <c r="AU164" i="19"/>
  <c r="AW164" i="19"/>
  <c r="AX164" i="19"/>
  <c r="BA164" i="19"/>
  <c r="BD164" i="19"/>
  <c r="BE164" i="19"/>
  <c r="BG164" i="19"/>
  <c r="BH164" i="19"/>
  <c r="BI164" i="19"/>
  <c r="BJ164" i="19"/>
  <c r="BK164" i="19"/>
  <c r="BL164" i="19"/>
  <c r="BM164" i="19"/>
  <c r="BP164" i="19"/>
  <c r="AC165" i="19"/>
  <c r="AD165" i="19"/>
  <c r="AE165" i="19"/>
  <c r="AF165" i="19"/>
  <c r="AG165" i="19"/>
  <c r="AH165" i="19"/>
  <c r="AI165" i="19"/>
  <c r="AJ165" i="19" s="1"/>
  <c r="AK165" i="19"/>
  <c r="AL165" i="19"/>
  <c r="AM165" i="19"/>
  <c r="AN165" i="19"/>
  <c r="AO165" i="19"/>
  <c r="AP165" i="19"/>
  <c r="AQ165" i="19"/>
  <c r="AR165" i="19"/>
  <c r="AS165" i="19"/>
  <c r="AT165" i="19"/>
  <c r="AU165" i="19"/>
  <c r="BB165" i="19" s="1"/>
  <c r="AW165" i="19"/>
  <c r="AX165" i="19"/>
  <c r="BA165" i="19"/>
  <c r="BD165" i="19"/>
  <c r="BE165" i="19"/>
  <c r="BG165" i="19"/>
  <c r="BH165" i="19"/>
  <c r="BI165" i="19"/>
  <c r="BJ165" i="19"/>
  <c r="BK165" i="19"/>
  <c r="BL165" i="19"/>
  <c r="BM165" i="19"/>
  <c r="BP165" i="19"/>
  <c r="AC166" i="19"/>
  <c r="AD166" i="19"/>
  <c r="AE166" i="19"/>
  <c r="AF166" i="19"/>
  <c r="AG166" i="19"/>
  <c r="AH166" i="19"/>
  <c r="AI166" i="19"/>
  <c r="AJ166" i="19" s="1"/>
  <c r="AK166" i="19"/>
  <c r="AL166" i="19"/>
  <c r="AM166" i="19"/>
  <c r="AN166" i="19"/>
  <c r="AO166" i="19"/>
  <c r="AP166" i="19"/>
  <c r="AQ166" i="19"/>
  <c r="AR166" i="19"/>
  <c r="AS166" i="19"/>
  <c r="AT166" i="19"/>
  <c r="AU166" i="19"/>
  <c r="AW166" i="19"/>
  <c r="AX166" i="19"/>
  <c r="BA166" i="19"/>
  <c r="BD166" i="19"/>
  <c r="BE166" i="19"/>
  <c r="BG166" i="19"/>
  <c r="BH166" i="19"/>
  <c r="BI166" i="19"/>
  <c r="BJ166" i="19"/>
  <c r="BK166" i="19"/>
  <c r="BL166" i="19"/>
  <c r="BM166" i="19"/>
  <c r="BP166" i="19"/>
  <c r="AC167" i="19"/>
  <c r="AD167" i="19"/>
  <c r="AE167" i="19"/>
  <c r="AF167" i="19"/>
  <c r="AG167" i="19"/>
  <c r="AH167" i="19"/>
  <c r="AI167" i="19"/>
  <c r="AJ167" i="19" s="1"/>
  <c r="AK167" i="19"/>
  <c r="AL167" i="19"/>
  <c r="AM167" i="19"/>
  <c r="AN167" i="19"/>
  <c r="AO167" i="19"/>
  <c r="AP167" i="19"/>
  <c r="AQ167" i="19"/>
  <c r="AR167" i="19"/>
  <c r="AS167" i="19"/>
  <c r="AT167" i="19"/>
  <c r="AU167" i="19"/>
  <c r="BB167" i="19" s="1"/>
  <c r="AW167" i="19"/>
  <c r="AX167" i="19"/>
  <c r="BA167" i="19"/>
  <c r="BD167" i="19"/>
  <c r="BE167" i="19"/>
  <c r="BG167" i="19"/>
  <c r="BH167" i="19"/>
  <c r="BI167" i="19"/>
  <c r="BJ167" i="19"/>
  <c r="BK167" i="19"/>
  <c r="BL167" i="19"/>
  <c r="BM167" i="19"/>
  <c r="BP167" i="19"/>
  <c r="AC168" i="19"/>
  <c r="AD168" i="19"/>
  <c r="AE168" i="19"/>
  <c r="AF168" i="19"/>
  <c r="AG168" i="19"/>
  <c r="AH168" i="19"/>
  <c r="AI168" i="19"/>
  <c r="AJ168" i="19" s="1"/>
  <c r="AK168" i="19"/>
  <c r="AL168" i="19"/>
  <c r="AM168" i="19"/>
  <c r="AN168" i="19"/>
  <c r="AO168" i="19"/>
  <c r="AP168" i="19"/>
  <c r="AQ168" i="19"/>
  <c r="AR168" i="19"/>
  <c r="AS168" i="19"/>
  <c r="AT168" i="19"/>
  <c r="AU168" i="19"/>
  <c r="AW168" i="19"/>
  <c r="AX168" i="19"/>
  <c r="BA168" i="19"/>
  <c r="BD168" i="19"/>
  <c r="BE168" i="19"/>
  <c r="BG168" i="19"/>
  <c r="BH168" i="19"/>
  <c r="BI168" i="19"/>
  <c r="BJ168" i="19"/>
  <c r="BK168" i="19"/>
  <c r="BL168" i="19"/>
  <c r="BM168" i="19"/>
  <c r="BP168" i="19"/>
  <c r="AC169" i="19"/>
  <c r="AD169" i="19"/>
  <c r="AE169" i="19"/>
  <c r="AF169" i="19"/>
  <c r="AG169" i="19"/>
  <c r="AH169" i="19"/>
  <c r="AI169" i="19"/>
  <c r="AJ169" i="19" s="1"/>
  <c r="AK169" i="19"/>
  <c r="AL169" i="19"/>
  <c r="AM169" i="19"/>
  <c r="AN169" i="19"/>
  <c r="AO169" i="19"/>
  <c r="AP169" i="19"/>
  <c r="AQ169" i="19"/>
  <c r="AR169" i="19"/>
  <c r="AS169" i="19"/>
  <c r="AT169" i="19"/>
  <c r="AU169" i="19"/>
  <c r="BB169" i="19" s="1"/>
  <c r="AW169" i="19"/>
  <c r="AX169" i="19"/>
  <c r="BA169" i="19"/>
  <c r="BD169" i="19"/>
  <c r="BE169" i="19"/>
  <c r="BG169" i="19"/>
  <c r="BH169" i="19"/>
  <c r="BI169" i="19"/>
  <c r="BJ169" i="19"/>
  <c r="BK169" i="19"/>
  <c r="BL169" i="19"/>
  <c r="BM169" i="19"/>
  <c r="BP169" i="19"/>
  <c r="AC170" i="19"/>
  <c r="AD170" i="19"/>
  <c r="AE170" i="19"/>
  <c r="AF170" i="19"/>
  <c r="AG170" i="19"/>
  <c r="AH170" i="19"/>
  <c r="AI170" i="19"/>
  <c r="AJ170" i="19" s="1"/>
  <c r="AK170" i="19"/>
  <c r="AL170" i="19"/>
  <c r="AM170" i="19"/>
  <c r="AN170" i="19"/>
  <c r="AO170" i="19"/>
  <c r="AP170" i="19"/>
  <c r="AQ170" i="19"/>
  <c r="AR170" i="19"/>
  <c r="AS170" i="19"/>
  <c r="AT170" i="19"/>
  <c r="AU170" i="19"/>
  <c r="BB170" i="19" s="1"/>
  <c r="AW170" i="19"/>
  <c r="AX170" i="19"/>
  <c r="BA170" i="19"/>
  <c r="BD170" i="19"/>
  <c r="BE170" i="19"/>
  <c r="BG170" i="19"/>
  <c r="BH170" i="19"/>
  <c r="BI170" i="19"/>
  <c r="BJ170" i="19"/>
  <c r="BK170" i="19"/>
  <c r="BL170" i="19"/>
  <c r="BM170" i="19"/>
  <c r="BP170" i="19"/>
  <c r="AC171" i="19"/>
  <c r="AD171" i="19"/>
  <c r="AE171" i="19"/>
  <c r="AF171" i="19"/>
  <c r="AG171" i="19"/>
  <c r="AH171" i="19"/>
  <c r="AI171" i="19"/>
  <c r="AJ171" i="19" s="1"/>
  <c r="AK171" i="19"/>
  <c r="AL171" i="19"/>
  <c r="AM171" i="19"/>
  <c r="AN171" i="19"/>
  <c r="AO171" i="19"/>
  <c r="AP171" i="19"/>
  <c r="AQ171" i="19"/>
  <c r="AR171" i="19"/>
  <c r="AS171" i="19"/>
  <c r="AT171" i="19"/>
  <c r="AU171" i="19"/>
  <c r="BB171" i="19" s="1"/>
  <c r="AW171" i="19"/>
  <c r="AX171" i="19"/>
  <c r="BA171" i="19"/>
  <c r="BD171" i="19"/>
  <c r="BE171" i="19"/>
  <c r="BG171" i="19"/>
  <c r="BH171" i="19"/>
  <c r="BI171" i="19"/>
  <c r="BJ171" i="19"/>
  <c r="BK171" i="19"/>
  <c r="BL171" i="19"/>
  <c r="BM171" i="19"/>
  <c r="BP171" i="19"/>
  <c r="AC172" i="19"/>
  <c r="AD172" i="19"/>
  <c r="AE172" i="19"/>
  <c r="AF172" i="19"/>
  <c r="AG172" i="19"/>
  <c r="AH172" i="19"/>
  <c r="AI172" i="19"/>
  <c r="AJ172" i="19" s="1"/>
  <c r="AK172" i="19"/>
  <c r="AL172" i="19"/>
  <c r="AM172" i="19"/>
  <c r="AN172" i="19"/>
  <c r="AO172" i="19"/>
  <c r="AP172" i="19"/>
  <c r="AQ172" i="19"/>
  <c r="AR172" i="19"/>
  <c r="AS172" i="19"/>
  <c r="AT172" i="19"/>
  <c r="AU172" i="19"/>
  <c r="BB172" i="19" s="1"/>
  <c r="AW172" i="19"/>
  <c r="AX172" i="19"/>
  <c r="BA172" i="19"/>
  <c r="BD172" i="19"/>
  <c r="BE172" i="19"/>
  <c r="BG172" i="19"/>
  <c r="BH172" i="19"/>
  <c r="BI172" i="19"/>
  <c r="BJ172" i="19"/>
  <c r="BK172" i="19"/>
  <c r="BL172" i="19"/>
  <c r="BM172" i="19"/>
  <c r="BP172" i="19"/>
  <c r="AC173" i="19"/>
  <c r="AD173" i="19"/>
  <c r="AE173" i="19"/>
  <c r="AF173" i="19"/>
  <c r="AG173" i="19"/>
  <c r="AH173" i="19"/>
  <c r="AI173" i="19"/>
  <c r="AJ173" i="19" s="1"/>
  <c r="AK173" i="19"/>
  <c r="AL173" i="19"/>
  <c r="AM173" i="19"/>
  <c r="AN173" i="19"/>
  <c r="AO173" i="19"/>
  <c r="AP173" i="19"/>
  <c r="AQ173" i="19"/>
  <c r="AR173" i="19"/>
  <c r="AS173" i="19"/>
  <c r="AT173" i="19"/>
  <c r="AU173" i="19"/>
  <c r="BB173" i="19" s="1"/>
  <c r="AW173" i="19"/>
  <c r="AX173" i="19"/>
  <c r="BA173" i="19"/>
  <c r="BD173" i="19"/>
  <c r="BE173" i="19"/>
  <c r="BG173" i="19"/>
  <c r="BH173" i="19"/>
  <c r="BI173" i="19"/>
  <c r="BJ173" i="19"/>
  <c r="BK173" i="19"/>
  <c r="BL173" i="19"/>
  <c r="BM173" i="19"/>
  <c r="BP173" i="19"/>
  <c r="AC174" i="19"/>
  <c r="AD174" i="19"/>
  <c r="AE174" i="19"/>
  <c r="AF174" i="19"/>
  <c r="AG174" i="19"/>
  <c r="AH174" i="19"/>
  <c r="AI174" i="19"/>
  <c r="AJ174" i="19" s="1"/>
  <c r="AK174" i="19"/>
  <c r="AL174" i="19"/>
  <c r="AM174" i="19"/>
  <c r="AN174" i="19"/>
  <c r="AO174" i="19"/>
  <c r="AP174" i="19"/>
  <c r="AQ174" i="19"/>
  <c r="AR174" i="19"/>
  <c r="AS174" i="19"/>
  <c r="AT174" i="19"/>
  <c r="AU174" i="19"/>
  <c r="BB174" i="19" s="1"/>
  <c r="AW174" i="19"/>
  <c r="AX174" i="19"/>
  <c r="BA174" i="19"/>
  <c r="BD174" i="19"/>
  <c r="BE174" i="19"/>
  <c r="BG174" i="19"/>
  <c r="BH174" i="19"/>
  <c r="BI174" i="19"/>
  <c r="BJ174" i="19"/>
  <c r="BK174" i="19"/>
  <c r="BL174" i="19"/>
  <c r="BM174" i="19"/>
  <c r="BP174" i="19"/>
  <c r="AC175" i="19"/>
  <c r="AD175" i="19"/>
  <c r="AE175" i="19"/>
  <c r="AF175" i="19"/>
  <c r="AG175" i="19"/>
  <c r="AH175" i="19"/>
  <c r="AI175" i="19"/>
  <c r="AJ175" i="19" s="1"/>
  <c r="AK175" i="19"/>
  <c r="AL175" i="19"/>
  <c r="AM175" i="19"/>
  <c r="AN175" i="19"/>
  <c r="AO175" i="19"/>
  <c r="AP175" i="19"/>
  <c r="AQ175" i="19"/>
  <c r="AR175" i="19"/>
  <c r="AS175" i="19"/>
  <c r="AT175" i="19"/>
  <c r="AU175" i="19"/>
  <c r="AW175" i="19"/>
  <c r="AX175" i="19"/>
  <c r="BA175" i="19"/>
  <c r="BD175" i="19"/>
  <c r="BE175" i="19"/>
  <c r="BG175" i="19"/>
  <c r="BH175" i="19"/>
  <c r="BI175" i="19"/>
  <c r="BJ175" i="19"/>
  <c r="BK175" i="19"/>
  <c r="BL175" i="19"/>
  <c r="BM175" i="19"/>
  <c r="BP175" i="19"/>
  <c r="AC176" i="19"/>
  <c r="AD176" i="19"/>
  <c r="AE176" i="19"/>
  <c r="AF176" i="19"/>
  <c r="AG176" i="19"/>
  <c r="AH176" i="19"/>
  <c r="AI176" i="19"/>
  <c r="AJ176" i="19" s="1"/>
  <c r="AK176" i="19"/>
  <c r="AL176" i="19"/>
  <c r="AM176" i="19"/>
  <c r="AN176" i="19"/>
  <c r="AO176" i="19"/>
  <c r="AP176" i="19"/>
  <c r="AQ176" i="19"/>
  <c r="AR176" i="19"/>
  <c r="AS176" i="19"/>
  <c r="AT176" i="19"/>
  <c r="AU176" i="19"/>
  <c r="BB176" i="19" s="1"/>
  <c r="AW176" i="19"/>
  <c r="AX176" i="19"/>
  <c r="BA176" i="19"/>
  <c r="BD176" i="19"/>
  <c r="BE176" i="19"/>
  <c r="BG176" i="19"/>
  <c r="BH176" i="19"/>
  <c r="BI176" i="19"/>
  <c r="BJ176" i="19"/>
  <c r="BK176" i="19"/>
  <c r="BL176" i="19"/>
  <c r="BM176" i="19"/>
  <c r="BP176" i="19"/>
  <c r="AC177" i="19"/>
  <c r="AD177" i="19"/>
  <c r="AE177" i="19"/>
  <c r="AF177" i="19"/>
  <c r="AG177" i="19"/>
  <c r="AH177" i="19"/>
  <c r="AI177" i="19"/>
  <c r="AJ177" i="19" s="1"/>
  <c r="AK177" i="19"/>
  <c r="AL177" i="19"/>
  <c r="AM177" i="19"/>
  <c r="AN177" i="19"/>
  <c r="AO177" i="19"/>
  <c r="AP177" i="19"/>
  <c r="AQ177" i="19"/>
  <c r="AR177" i="19"/>
  <c r="AS177" i="19"/>
  <c r="AT177" i="19"/>
  <c r="AU177" i="19"/>
  <c r="BB177" i="19" s="1"/>
  <c r="AW177" i="19"/>
  <c r="AX177" i="19"/>
  <c r="BA177" i="19"/>
  <c r="BD177" i="19"/>
  <c r="BE177" i="19"/>
  <c r="BG177" i="19"/>
  <c r="BH177" i="19"/>
  <c r="BI177" i="19"/>
  <c r="BJ177" i="19"/>
  <c r="BK177" i="19"/>
  <c r="BL177" i="19"/>
  <c r="BM177" i="19"/>
  <c r="BP177" i="19"/>
  <c r="AC178" i="19"/>
  <c r="AD178" i="19"/>
  <c r="AE178" i="19"/>
  <c r="AF178" i="19"/>
  <c r="AG178" i="19"/>
  <c r="AH178" i="19"/>
  <c r="AI178" i="19"/>
  <c r="AJ178" i="19" s="1"/>
  <c r="AK178" i="19"/>
  <c r="AL178" i="19"/>
  <c r="AM178" i="19"/>
  <c r="AN178" i="19"/>
  <c r="AO178" i="19"/>
  <c r="AP178" i="19"/>
  <c r="AQ178" i="19"/>
  <c r="AR178" i="19"/>
  <c r="AS178" i="19"/>
  <c r="AT178" i="19"/>
  <c r="AU178" i="19"/>
  <c r="BB178" i="19" s="1"/>
  <c r="AW178" i="19"/>
  <c r="AX178" i="19"/>
  <c r="BA178" i="19"/>
  <c r="BD178" i="19"/>
  <c r="BE178" i="19"/>
  <c r="BG178" i="19"/>
  <c r="BH178" i="19"/>
  <c r="BI178" i="19"/>
  <c r="BJ178" i="19"/>
  <c r="BK178" i="19"/>
  <c r="BL178" i="19"/>
  <c r="BM178" i="19"/>
  <c r="BP178" i="19"/>
  <c r="AC179" i="19"/>
  <c r="AD179" i="19"/>
  <c r="AE179" i="19"/>
  <c r="AF179" i="19"/>
  <c r="AG179" i="19"/>
  <c r="AH179" i="19"/>
  <c r="AI179" i="19"/>
  <c r="AJ179" i="19" s="1"/>
  <c r="AK179" i="19"/>
  <c r="AL179" i="19"/>
  <c r="AM179" i="19"/>
  <c r="AN179" i="19"/>
  <c r="AO179" i="19"/>
  <c r="AP179" i="19"/>
  <c r="AQ179" i="19"/>
  <c r="AR179" i="19"/>
  <c r="AS179" i="19"/>
  <c r="AT179" i="19"/>
  <c r="AU179" i="19"/>
  <c r="AW179" i="19"/>
  <c r="AX179" i="19"/>
  <c r="BA179" i="19"/>
  <c r="BD179" i="19"/>
  <c r="BE179" i="19"/>
  <c r="BG179" i="19"/>
  <c r="BH179" i="19"/>
  <c r="BI179" i="19"/>
  <c r="BJ179" i="19"/>
  <c r="BK179" i="19"/>
  <c r="BL179" i="19"/>
  <c r="BM179" i="19"/>
  <c r="BP179" i="19"/>
  <c r="AC180" i="19"/>
  <c r="AD180" i="19"/>
  <c r="AE180" i="19"/>
  <c r="AF180" i="19"/>
  <c r="AG180" i="19"/>
  <c r="AH180" i="19"/>
  <c r="AI180" i="19"/>
  <c r="AJ180" i="19" s="1"/>
  <c r="AK180" i="19"/>
  <c r="AL180" i="19"/>
  <c r="AM180" i="19"/>
  <c r="AN180" i="19"/>
  <c r="AO180" i="19"/>
  <c r="AP180" i="19"/>
  <c r="AQ180" i="19"/>
  <c r="AR180" i="19"/>
  <c r="AS180" i="19"/>
  <c r="AT180" i="19"/>
  <c r="AU180" i="19"/>
  <c r="AW180" i="19"/>
  <c r="AX180" i="19"/>
  <c r="BA180" i="19"/>
  <c r="BD180" i="19"/>
  <c r="BE180" i="19"/>
  <c r="BG180" i="19"/>
  <c r="BH180" i="19"/>
  <c r="BI180" i="19"/>
  <c r="BJ180" i="19"/>
  <c r="BK180" i="19"/>
  <c r="BL180" i="19"/>
  <c r="BM180" i="19"/>
  <c r="BP180" i="19"/>
  <c r="AC181" i="19"/>
  <c r="AD181" i="19"/>
  <c r="AE181" i="19"/>
  <c r="AF181" i="19"/>
  <c r="AG181" i="19"/>
  <c r="AH181" i="19"/>
  <c r="AI181" i="19"/>
  <c r="AJ181" i="19" s="1"/>
  <c r="AK181" i="19"/>
  <c r="AL181" i="19"/>
  <c r="AM181" i="19"/>
  <c r="AN181" i="19"/>
  <c r="AO181" i="19"/>
  <c r="AP181" i="19"/>
  <c r="AQ181" i="19"/>
  <c r="AR181" i="19"/>
  <c r="AS181" i="19"/>
  <c r="AT181" i="19"/>
  <c r="AU181" i="19"/>
  <c r="BB181" i="19" s="1"/>
  <c r="AW181" i="19"/>
  <c r="AX181" i="19"/>
  <c r="BA181" i="19"/>
  <c r="BD181" i="19"/>
  <c r="BE181" i="19"/>
  <c r="BG181" i="19"/>
  <c r="BH181" i="19"/>
  <c r="BI181" i="19"/>
  <c r="BJ181" i="19"/>
  <c r="BK181" i="19"/>
  <c r="BL181" i="19"/>
  <c r="BM181" i="19"/>
  <c r="BP181" i="19"/>
  <c r="AC182" i="19"/>
  <c r="AD182" i="19"/>
  <c r="AE182" i="19"/>
  <c r="AF182" i="19"/>
  <c r="AG182" i="19"/>
  <c r="AH182" i="19"/>
  <c r="AI182" i="19"/>
  <c r="AJ182" i="19" s="1"/>
  <c r="AK182" i="19"/>
  <c r="AL182" i="19"/>
  <c r="AM182" i="19"/>
  <c r="AN182" i="19"/>
  <c r="AO182" i="19"/>
  <c r="AP182" i="19"/>
  <c r="AQ182" i="19"/>
  <c r="AR182" i="19"/>
  <c r="AS182" i="19"/>
  <c r="AT182" i="19"/>
  <c r="AU182" i="19"/>
  <c r="AW182" i="19"/>
  <c r="AX182" i="19"/>
  <c r="BA182" i="19"/>
  <c r="BD182" i="19"/>
  <c r="BE182" i="19"/>
  <c r="BG182" i="19"/>
  <c r="BH182" i="19"/>
  <c r="BI182" i="19"/>
  <c r="BJ182" i="19"/>
  <c r="BK182" i="19"/>
  <c r="BL182" i="19"/>
  <c r="BM182" i="19"/>
  <c r="BP182" i="19"/>
  <c r="AC183" i="19"/>
  <c r="AD183" i="19"/>
  <c r="AE183" i="19"/>
  <c r="AF183" i="19"/>
  <c r="AG183" i="19"/>
  <c r="AH183" i="19"/>
  <c r="AI183" i="19"/>
  <c r="AJ183" i="19" s="1"/>
  <c r="AK183" i="19"/>
  <c r="AL183" i="19"/>
  <c r="AM183" i="19"/>
  <c r="AN183" i="19"/>
  <c r="AO183" i="19"/>
  <c r="AP183" i="19"/>
  <c r="AQ183" i="19"/>
  <c r="AR183" i="19"/>
  <c r="AS183" i="19"/>
  <c r="AT183" i="19"/>
  <c r="AU183" i="19"/>
  <c r="BB183" i="19" s="1"/>
  <c r="AW183" i="19"/>
  <c r="AX183" i="19"/>
  <c r="BA183" i="19"/>
  <c r="BD183" i="19"/>
  <c r="BE183" i="19"/>
  <c r="BG183" i="19"/>
  <c r="BH183" i="19"/>
  <c r="BI183" i="19"/>
  <c r="BJ183" i="19"/>
  <c r="BK183" i="19"/>
  <c r="BL183" i="19"/>
  <c r="BM183" i="19"/>
  <c r="BP183" i="19"/>
  <c r="AC184" i="19"/>
  <c r="AD184" i="19"/>
  <c r="AE184" i="19"/>
  <c r="AF184" i="19"/>
  <c r="AG184" i="19"/>
  <c r="AH184" i="19"/>
  <c r="AI184" i="19"/>
  <c r="AJ184" i="19" s="1"/>
  <c r="AK184" i="19"/>
  <c r="AL184" i="19"/>
  <c r="AM184" i="19"/>
  <c r="AN184" i="19"/>
  <c r="AO184" i="19"/>
  <c r="AP184" i="19"/>
  <c r="AQ184" i="19"/>
  <c r="AR184" i="19"/>
  <c r="AS184" i="19"/>
  <c r="AT184" i="19"/>
  <c r="AU184" i="19"/>
  <c r="AW184" i="19"/>
  <c r="AX184" i="19"/>
  <c r="BA184" i="19"/>
  <c r="BD184" i="19"/>
  <c r="BE184" i="19"/>
  <c r="BG184" i="19"/>
  <c r="BH184" i="19"/>
  <c r="BI184" i="19"/>
  <c r="BJ184" i="19"/>
  <c r="BK184" i="19"/>
  <c r="BL184" i="19"/>
  <c r="BM184" i="19"/>
  <c r="BP184" i="19"/>
  <c r="AC185" i="19"/>
  <c r="AD185" i="19"/>
  <c r="AE185" i="19"/>
  <c r="AF185" i="19"/>
  <c r="AG185" i="19"/>
  <c r="AH185" i="19"/>
  <c r="AI185" i="19"/>
  <c r="AJ185" i="19" s="1"/>
  <c r="AK185" i="19"/>
  <c r="AL185" i="19"/>
  <c r="AM185" i="19"/>
  <c r="AN185" i="19"/>
  <c r="AO185" i="19"/>
  <c r="AP185" i="19"/>
  <c r="AQ185" i="19"/>
  <c r="AR185" i="19"/>
  <c r="AS185" i="19"/>
  <c r="AT185" i="19"/>
  <c r="AU185" i="19"/>
  <c r="BB185" i="19" s="1"/>
  <c r="AW185" i="19"/>
  <c r="AX185" i="19"/>
  <c r="BA185" i="19"/>
  <c r="BD185" i="19"/>
  <c r="BE185" i="19"/>
  <c r="BG185" i="19"/>
  <c r="BH185" i="19"/>
  <c r="BI185" i="19"/>
  <c r="BJ185" i="19"/>
  <c r="BK185" i="19"/>
  <c r="BL185" i="19"/>
  <c r="BM185" i="19"/>
  <c r="BP185" i="19"/>
  <c r="AC186" i="19"/>
  <c r="AD186" i="19"/>
  <c r="AE186" i="19"/>
  <c r="AF186" i="19"/>
  <c r="AG186" i="19"/>
  <c r="AH186" i="19"/>
  <c r="AI186" i="19"/>
  <c r="AJ186" i="19" s="1"/>
  <c r="AK186" i="19"/>
  <c r="AL186" i="19"/>
  <c r="AM186" i="19"/>
  <c r="AN186" i="19"/>
  <c r="AO186" i="19"/>
  <c r="AP186" i="19"/>
  <c r="AQ186" i="19"/>
  <c r="AR186" i="19"/>
  <c r="AS186" i="19"/>
  <c r="AT186" i="19"/>
  <c r="AU186" i="19"/>
  <c r="AW186" i="19"/>
  <c r="AX186" i="19"/>
  <c r="BA186" i="19"/>
  <c r="BD186" i="19"/>
  <c r="BE186" i="19"/>
  <c r="BG186" i="19"/>
  <c r="BH186" i="19"/>
  <c r="BI186" i="19"/>
  <c r="BJ186" i="19"/>
  <c r="BK186" i="19"/>
  <c r="BL186" i="19"/>
  <c r="BM186" i="19"/>
  <c r="BP186" i="19"/>
  <c r="AC187" i="19"/>
  <c r="AD187" i="19"/>
  <c r="AE187" i="19"/>
  <c r="AF187" i="19"/>
  <c r="AG187" i="19"/>
  <c r="AH187" i="19"/>
  <c r="AI187" i="19"/>
  <c r="AJ187" i="19" s="1"/>
  <c r="AK187" i="19"/>
  <c r="AL187" i="19"/>
  <c r="AM187" i="19"/>
  <c r="AN187" i="19"/>
  <c r="AO187" i="19"/>
  <c r="AP187" i="19"/>
  <c r="AQ187" i="19"/>
  <c r="AR187" i="19"/>
  <c r="AS187" i="19"/>
  <c r="AT187" i="19"/>
  <c r="AU187" i="19"/>
  <c r="BB187" i="19" s="1"/>
  <c r="AW187" i="19"/>
  <c r="AX187" i="19"/>
  <c r="BA187" i="19"/>
  <c r="BD187" i="19"/>
  <c r="BE187" i="19"/>
  <c r="BG187" i="19"/>
  <c r="BH187" i="19"/>
  <c r="BI187" i="19"/>
  <c r="BJ187" i="19"/>
  <c r="BK187" i="19"/>
  <c r="BL187" i="19"/>
  <c r="BM187" i="19"/>
  <c r="BP187" i="19"/>
  <c r="AC188" i="19"/>
  <c r="AD188" i="19"/>
  <c r="AE188" i="19"/>
  <c r="AF188" i="19"/>
  <c r="AG188" i="19"/>
  <c r="AH188" i="19"/>
  <c r="AI188" i="19"/>
  <c r="AJ188" i="19" s="1"/>
  <c r="AK188" i="19"/>
  <c r="AL188" i="19"/>
  <c r="AM188" i="19"/>
  <c r="AN188" i="19"/>
  <c r="AO188" i="19"/>
  <c r="AP188" i="19"/>
  <c r="AQ188" i="19"/>
  <c r="AR188" i="19"/>
  <c r="AS188" i="19"/>
  <c r="AT188" i="19"/>
  <c r="AU188" i="19"/>
  <c r="AW188" i="19"/>
  <c r="AX188" i="19"/>
  <c r="BA188" i="19"/>
  <c r="BD188" i="19"/>
  <c r="BE188" i="19"/>
  <c r="BG188" i="19"/>
  <c r="BH188" i="19"/>
  <c r="BI188" i="19"/>
  <c r="BJ188" i="19"/>
  <c r="BK188" i="19"/>
  <c r="BL188" i="19"/>
  <c r="BM188" i="19"/>
  <c r="BP188" i="19"/>
  <c r="AC189" i="19"/>
  <c r="AD189" i="19"/>
  <c r="AE189" i="19"/>
  <c r="AF189" i="19"/>
  <c r="AG189" i="19"/>
  <c r="AH189" i="19"/>
  <c r="AI189" i="19"/>
  <c r="AJ189" i="19" s="1"/>
  <c r="AK189" i="19"/>
  <c r="AL189" i="19"/>
  <c r="AM189" i="19"/>
  <c r="AN189" i="19"/>
  <c r="AO189" i="19"/>
  <c r="AP189" i="19"/>
  <c r="AQ189" i="19"/>
  <c r="AR189" i="19"/>
  <c r="AS189" i="19"/>
  <c r="AT189" i="19"/>
  <c r="AU189" i="19"/>
  <c r="BB189" i="19" s="1"/>
  <c r="AW189" i="19"/>
  <c r="AX189" i="19"/>
  <c r="BA189" i="19"/>
  <c r="BD189" i="19"/>
  <c r="BE189" i="19"/>
  <c r="BG189" i="19"/>
  <c r="BH189" i="19"/>
  <c r="BI189" i="19"/>
  <c r="BJ189" i="19"/>
  <c r="BK189" i="19"/>
  <c r="BL189" i="19"/>
  <c r="BM189" i="19"/>
  <c r="BP189" i="19"/>
  <c r="AC190" i="19"/>
  <c r="AD190" i="19"/>
  <c r="AE190" i="19"/>
  <c r="AF190" i="19"/>
  <c r="AG190" i="19"/>
  <c r="AH190" i="19"/>
  <c r="AI190" i="19"/>
  <c r="AJ190" i="19" s="1"/>
  <c r="AK190" i="19"/>
  <c r="AL190" i="19"/>
  <c r="AM190" i="19"/>
  <c r="AN190" i="19"/>
  <c r="AO190" i="19"/>
  <c r="AP190" i="19"/>
  <c r="AQ190" i="19"/>
  <c r="AR190" i="19"/>
  <c r="AS190" i="19"/>
  <c r="AT190" i="19"/>
  <c r="AU190" i="19"/>
  <c r="AW190" i="19"/>
  <c r="AX190" i="19"/>
  <c r="BA190" i="19"/>
  <c r="BD190" i="19"/>
  <c r="BE190" i="19"/>
  <c r="BG190" i="19"/>
  <c r="BH190" i="19"/>
  <c r="BI190" i="19"/>
  <c r="BJ190" i="19"/>
  <c r="BK190" i="19"/>
  <c r="BL190" i="19"/>
  <c r="BM190" i="19"/>
  <c r="BP190" i="19"/>
  <c r="AC191" i="19"/>
  <c r="AD191" i="19"/>
  <c r="AE191" i="19"/>
  <c r="AF191" i="19"/>
  <c r="AG191" i="19"/>
  <c r="AH191" i="19"/>
  <c r="AI191" i="19"/>
  <c r="AJ191" i="19" s="1"/>
  <c r="AK191" i="19"/>
  <c r="AL191" i="19"/>
  <c r="AM191" i="19"/>
  <c r="AN191" i="19"/>
  <c r="AO191" i="19"/>
  <c r="AP191" i="19"/>
  <c r="AQ191" i="19"/>
  <c r="AR191" i="19"/>
  <c r="AS191" i="19"/>
  <c r="AT191" i="19"/>
  <c r="AU191" i="19"/>
  <c r="BB191" i="19" s="1"/>
  <c r="AW191" i="19"/>
  <c r="AX191" i="19"/>
  <c r="BA191" i="19"/>
  <c r="BD191" i="19"/>
  <c r="BE191" i="19"/>
  <c r="BG191" i="19"/>
  <c r="BH191" i="19"/>
  <c r="BI191" i="19"/>
  <c r="BJ191" i="19"/>
  <c r="BK191" i="19"/>
  <c r="BL191" i="19"/>
  <c r="BM191" i="19"/>
  <c r="BP191" i="19"/>
  <c r="AC192" i="19"/>
  <c r="AD192" i="19"/>
  <c r="AE192" i="19"/>
  <c r="AF192" i="19"/>
  <c r="AG192" i="19"/>
  <c r="AH192" i="19"/>
  <c r="AI192" i="19"/>
  <c r="AJ192" i="19" s="1"/>
  <c r="AK192" i="19"/>
  <c r="AL192" i="19"/>
  <c r="AM192" i="19"/>
  <c r="AN192" i="19"/>
  <c r="AO192" i="19"/>
  <c r="AP192" i="19"/>
  <c r="AQ192" i="19"/>
  <c r="AR192" i="19"/>
  <c r="AS192" i="19"/>
  <c r="AT192" i="19"/>
  <c r="AU192" i="19"/>
  <c r="AW192" i="19"/>
  <c r="AX192" i="19"/>
  <c r="BA192" i="19"/>
  <c r="BD192" i="19"/>
  <c r="BE192" i="19"/>
  <c r="BG192" i="19"/>
  <c r="BH192" i="19"/>
  <c r="BI192" i="19"/>
  <c r="BJ192" i="19"/>
  <c r="BK192" i="19"/>
  <c r="BL192" i="19"/>
  <c r="BM192" i="19"/>
  <c r="BP192" i="19"/>
  <c r="AC193" i="19"/>
  <c r="AD193" i="19"/>
  <c r="AE193" i="19"/>
  <c r="AF193" i="19"/>
  <c r="AG193" i="19"/>
  <c r="AH193" i="19"/>
  <c r="AI193" i="19"/>
  <c r="AJ193" i="19" s="1"/>
  <c r="AK193" i="19"/>
  <c r="AL193" i="19"/>
  <c r="AM193" i="19"/>
  <c r="AN193" i="19"/>
  <c r="AO193" i="19"/>
  <c r="AP193" i="19"/>
  <c r="AQ193" i="19"/>
  <c r="AR193" i="19"/>
  <c r="AS193" i="19"/>
  <c r="AT193" i="19"/>
  <c r="AU193" i="19"/>
  <c r="BB193" i="19" s="1"/>
  <c r="AW193" i="19"/>
  <c r="AX193" i="19"/>
  <c r="BA193" i="19"/>
  <c r="BD193" i="19"/>
  <c r="BE193" i="19"/>
  <c r="BG193" i="19"/>
  <c r="BH193" i="19"/>
  <c r="BI193" i="19"/>
  <c r="BJ193" i="19"/>
  <c r="BK193" i="19"/>
  <c r="BL193" i="19"/>
  <c r="BM193" i="19"/>
  <c r="BP193" i="19"/>
  <c r="AC194" i="19"/>
  <c r="AD194" i="19"/>
  <c r="AE194" i="19"/>
  <c r="AF194" i="19"/>
  <c r="AG194" i="19"/>
  <c r="AH194" i="19"/>
  <c r="AI194" i="19"/>
  <c r="AJ194" i="19" s="1"/>
  <c r="AK194" i="19"/>
  <c r="AL194" i="19"/>
  <c r="AM194" i="19"/>
  <c r="AN194" i="19"/>
  <c r="AO194" i="19"/>
  <c r="AP194" i="19"/>
  <c r="AQ194" i="19"/>
  <c r="AR194" i="19"/>
  <c r="AS194" i="19"/>
  <c r="AT194" i="19"/>
  <c r="AU194" i="19"/>
  <c r="AW194" i="19"/>
  <c r="AX194" i="19"/>
  <c r="BA194" i="19"/>
  <c r="BD194" i="19"/>
  <c r="BE194" i="19"/>
  <c r="BG194" i="19"/>
  <c r="BH194" i="19"/>
  <c r="BI194" i="19"/>
  <c r="BJ194" i="19"/>
  <c r="BK194" i="19"/>
  <c r="BL194" i="19"/>
  <c r="BM194" i="19"/>
  <c r="BP194" i="19"/>
  <c r="AC195" i="19"/>
  <c r="AD195" i="19"/>
  <c r="AE195" i="19"/>
  <c r="AF195" i="19"/>
  <c r="AG195" i="19"/>
  <c r="AH195" i="19"/>
  <c r="AI195" i="19"/>
  <c r="AJ195" i="19" s="1"/>
  <c r="AK195" i="19"/>
  <c r="AL195" i="19"/>
  <c r="AM195" i="19"/>
  <c r="AN195" i="19"/>
  <c r="AO195" i="19"/>
  <c r="AP195" i="19"/>
  <c r="AQ195" i="19"/>
  <c r="AR195" i="19"/>
  <c r="AS195" i="19"/>
  <c r="AT195" i="19"/>
  <c r="AU195" i="19"/>
  <c r="BB195" i="19" s="1"/>
  <c r="AW195" i="19"/>
  <c r="AX195" i="19"/>
  <c r="BA195" i="19"/>
  <c r="BD195" i="19"/>
  <c r="BE195" i="19"/>
  <c r="BG195" i="19"/>
  <c r="BH195" i="19"/>
  <c r="BI195" i="19"/>
  <c r="BJ195" i="19"/>
  <c r="BK195" i="19"/>
  <c r="BL195" i="19"/>
  <c r="BM195" i="19"/>
  <c r="BP195" i="19"/>
  <c r="AC196" i="19"/>
  <c r="AD196" i="19"/>
  <c r="AE196" i="19"/>
  <c r="AF196" i="19"/>
  <c r="AG196" i="19"/>
  <c r="AH196" i="19"/>
  <c r="AI196" i="19"/>
  <c r="AJ196" i="19" s="1"/>
  <c r="AK196" i="19"/>
  <c r="AL196" i="19"/>
  <c r="AM196" i="19"/>
  <c r="AN196" i="19"/>
  <c r="AO196" i="19"/>
  <c r="AP196" i="19"/>
  <c r="AQ196" i="19"/>
  <c r="AR196" i="19"/>
  <c r="AS196" i="19"/>
  <c r="AT196" i="19"/>
  <c r="AU196" i="19"/>
  <c r="AW196" i="19"/>
  <c r="AX196" i="19"/>
  <c r="BA196" i="19"/>
  <c r="BD196" i="19"/>
  <c r="BE196" i="19"/>
  <c r="BG196" i="19"/>
  <c r="BH196" i="19"/>
  <c r="BI196" i="19"/>
  <c r="BJ196" i="19"/>
  <c r="BK196" i="19"/>
  <c r="BL196" i="19"/>
  <c r="BM196" i="19"/>
  <c r="BP196" i="19"/>
  <c r="AC197" i="19"/>
  <c r="AD197" i="19"/>
  <c r="AE197" i="19"/>
  <c r="AF197" i="19"/>
  <c r="AG197" i="19"/>
  <c r="AH197" i="19"/>
  <c r="AI197" i="19"/>
  <c r="AJ197" i="19" s="1"/>
  <c r="AK197" i="19"/>
  <c r="AL197" i="19"/>
  <c r="AM197" i="19"/>
  <c r="AN197" i="19"/>
  <c r="AO197" i="19"/>
  <c r="AP197" i="19"/>
  <c r="AQ197" i="19"/>
  <c r="AR197" i="19"/>
  <c r="AS197" i="19"/>
  <c r="AT197" i="19"/>
  <c r="AU197" i="19"/>
  <c r="BB197" i="19" s="1"/>
  <c r="AW197" i="19"/>
  <c r="AX197" i="19"/>
  <c r="BA197" i="19"/>
  <c r="BD197" i="19"/>
  <c r="BE197" i="19"/>
  <c r="BG197" i="19"/>
  <c r="BH197" i="19"/>
  <c r="BI197" i="19"/>
  <c r="BJ197" i="19"/>
  <c r="BK197" i="19"/>
  <c r="BL197" i="19"/>
  <c r="BM197" i="19"/>
  <c r="BP197" i="19"/>
  <c r="AC198" i="19"/>
  <c r="AD198" i="19"/>
  <c r="AE198" i="19"/>
  <c r="AF198" i="19"/>
  <c r="AG198" i="19"/>
  <c r="AH198" i="19"/>
  <c r="AI198" i="19"/>
  <c r="AJ198" i="19" s="1"/>
  <c r="AK198" i="19"/>
  <c r="AL198" i="19"/>
  <c r="AM198" i="19"/>
  <c r="AN198" i="19"/>
  <c r="AO198" i="19"/>
  <c r="AP198" i="19"/>
  <c r="AQ198" i="19"/>
  <c r="AR198" i="19"/>
  <c r="AS198" i="19"/>
  <c r="AT198" i="19"/>
  <c r="AU198" i="19"/>
  <c r="AW198" i="19"/>
  <c r="AX198" i="19"/>
  <c r="BA198" i="19"/>
  <c r="BD198" i="19"/>
  <c r="BE198" i="19"/>
  <c r="BG198" i="19"/>
  <c r="BH198" i="19"/>
  <c r="BI198" i="19"/>
  <c r="BJ198" i="19"/>
  <c r="BK198" i="19"/>
  <c r="BL198" i="19"/>
  <c r="BM198" i="19"/>
  <c r="BP198" i="19"/>
  <c r="AC199" i="19"/>
  <c r="AD199" i="19"/>
  <c r="AE199" i="19"/>
  <c r="AF199" i="19"/>
  <c r="AG199" i="19"/>
  <c r="AH199" i="19"/>
  <c r="AI199" i="19"/>
  <c r="AJ199" i="19" s="1"/>
  <c r="AK199" i="19"/>
  <c r="AL199" i="19"/>
  <c r="AM199" i="19"/>
  <c r="AN199" i="19"/>
  <c r="AO199" i="19"/>
  <c r="AP199" i="19"/>
  <c r="AQ199" i="19"/>
  <c r="AR199" i="19"/>
  <c r="AS199" i="19"/>
  <c r="AT199" i="19"/>
  <c r="AU199" i="19"/>
  <c r="BB199" i="19" s="1"/>
  <c r="AW199" i="19"/>
  <c r="AX199" i="19"/>
  <c r="BA199" i="19"/>
  <c r="BD199" i="19"/>
  <c r="BE199" i="19"/>
  <c r="BG199" i="19"/>
  <c r="BH199" i="19"/>
  <c r="BI199" i="19"/>
  <c r="BJ199" i="19"/>
  <c r="BK199" i="19"/>
  <c r="BL199" i="19"/>
  <c r="BM199" i="19"/>
  <c r="BP199" i="19"/>
  <c r="AC200" i="19"/>
  <c r="AD200" i="19"/>
  <c r="AE200" i="19"/>
  <c r="AF200" i="19"/>
  <c r="AG200" i="19"/>
  <c r="AH200" i="19"/>
  <c r="AI200" i="19"/>
  <c r="AJ200" i="19" s="1"/>
  <c r="AK200" i="19"/>
  <c r="AL200" i="19"/>
  <c r="AM200" i="19"/>
  <c r="AN200" i="19"/>
  <c r="AO200" i="19"/>
  <c r="AP200" i="19"/>
  <c r="AQ200" i="19"/>
  <c r="AR200" i="19"/>
  <c r="AS200" i="19"/>
  <c r="AT200" i="19"/>
  <c r="AU200" i="19"/>
  <c r="AW200" i="19"/>
  <c r="AX200" i="19"/>
  <c r="BA200" i="19"/>
  <c r="BD200" i="19"/>
  <c r="BE200" i="19"/>
  <c r="BG200" i="19"/>
  <c r="BH200" i="19"/>
  <c r="BI200" i="19"/>
  <c r="BJ200" i="19"/>
  <c r="BK200" i="19"/>
  <c r="BL200" i="19"/>
  <c r="BM200" i="19"/>
  <c r="BP200" i="19"/>
  <c r="AC201" i="19"/>
  <c r="AD201" i="19"/>
  <c r="AE201" i="19"/>
  <c r="AF201" i="19"/>
  <c r="AG201" i="19"/>
  <c r="AH201" i="19"/>
  <c r="AI201" i="19"/>
  <c r="AJ201" i="19" s="1"/>
  <c r="AK201" i="19"/>
  <c r="AL201" i="19"/>
  <c r="AM201" i="19"/>
  <c r="AN201" i="19"/>
  <c r="AO201" i="19"/>
  <c r="AP201" i="19"/>
  <c r="AQ201" i="19"/>
  <c r="AR201" i="19"/>
  <c r="AS201" i="19"/>
  <c r="AT201" i="19"/>
  <c r="AU201" i="19"/>
  <c r="BB201" i="19" s="1"/>
  <c r="AW201" i="19"/>
  <c r="AX201" i="19"/>
  <c r="BA201" i="19"/>
  <c r="BD201" i="19"/>
  <c r="BE201" i="19"/>
  <c r="BG201" i="19"/>
  <c r="BH201" i="19"/>
  <c r="BI201" i="19"/>
  <c r="BJ201" i="19"/>
  <c r="BK201" i="19"/>
  <c r="BL201" i="19"/>
  <c r="BM201" i="19"/>
  <c r="BP201" i="19"/>
  <c r="AC202" i="19"/>
  <c r="AD202" i="19"/>
  <c r="AE202" i="19"/>
  <c r="AF202" i="19"/>
  <c r="AG202" i="19"/>
  <c r="AH202" i="19"/>
  <c r="AI202" i="19"/>
  <c r="AJ202" i="19" s="1"/>
  <c r="AK202" i="19"/>
  <c r="AL202" i="19"/>
  <c r="AM202" i="19"/>
  <c r="AN202" i="19"/>
  <c r="AO202" i="19"/>
  <c r="AP202" i="19"/>
  <c r="AQ202" i="19"/>
  <c r="AR202" i="19"/>
  <c r="AS202" i="19"/>
  <c r="AT202" i="19"/>
  <c r="AU202" i="19"/>
  <c r="AW202" i="19"/>
  <c r="AX202" i="19"/>
  <c r="BA202" i="19"/>
  <c r="BD202" i="19"/>
  <c r="BE202" i="19"/>
  <c r="BG202" i="19"/>
  <c r="BH202" i="19"/>
  <c r="BI202" i="19"/>
  <c r="BJ202" i="19"/>
  <c r="BK202" i="19"/>
  <c r="BL202" i="19"/>
  <c r="BM202" i="19"/>
  <c r="BP202" i="19"/>
  <c r="AC203" i="19"/>
  <c r="AD203" i="19"/>
  <c r="AE203" i="19"/>
  <c r="AF203" i="19"/>
  <c r="AG203" i="19"/>
  <c r="AH203" i="19"/>
  <c r="AI203" i="19"/>
  <c r="AJ203" i="19" s="1"/>
  <c r="AK203" i="19"/>
  <c r="AL203" i="19"/>
  <c r="AM203" i="19"/>
  <c r="AN203" i="19"/>
  <c r="AO203" i="19"/>
  <c r="AP203" i="19"/>
  <c r="AQ203" i="19"/>
  <c r="AR203" i="19"/>
  <c r="AS203" i="19"/>
  <c r="AT203" i="19"/>
  <c r="AU203" i="19"/>
  <c r="BB203" i="19" s="1"/>
  <c r="AW203" i="19"/>
  <c r="AX203" i="19"/>
  <c r="BA203" i="19"/>
  <c r="BD203" i="19"/>
  <c r="BE203" i="19"/>
  <c r="BG203" i="19"/>
  <c r="BH203" i="19"/>
  <c r="BI203" i="19"/>
  <c r="BJ203" i="19"/>
  <c r="BK203" i="19"/>
  <c r="BL203" i="19"/>
  <c r="BM203" i="19"/>
  <c r="BP203" i="19"/>
  <c r="AC204" i="19"/>
  <c r="AD204" i="19"/>
  <c r="AE204" i="19"/>
  <c r="AF204" i="19"/>
  <c r="AG204" i="19"/>
  <c r="AH204" i="19"/>
  <c r="AI204" i="19"/>
  <c r="AJ204" i="19" s="1"/>
  <c r="AK204" i="19"/>
  <c r="AL204" i="19"/>
  <c r="AM204" i="19"/>
  <c r="AN204" i="19"/>
  <c r="AO204" i="19"/>
  <c r="AP204" i="19"/>
  <c r="AQ204" i="19"/>
  <c r="AR204" i="19"/>
  <c r="AS204" i="19"/>
  <c r="AT204" i="19"/>
  <c r="AU204" i="19"/>
  <c r="AW204" i="19"/>
  <c r="AX204" i="19"/>
  <c r="BA204" i="19"/>
  <c r="BD204" i="19"/>
  <c r="BE204" i="19"/>
  <c r="BG204" i="19"/>
  <c r="BH204" i="19"/>
  <c r="BI204" i="19"/>
  <c r="BJ204" i="19"/>
  <c r="BK204" i="19"/>
  <c r="BL204" i="19"/>
  <c r="BM204" i="19"/>
  <c r="BP204" i="19"/>
  <c r="AC205" i="19"/>
  <c r="AD205" i="19"/>
  <c r="AE205" i="19"/>
  <c r="AF205" i="19"/>
  <c r="AG205" i="19"/>
  <c r="AH205" i="19"/>
  <c r="AI205" i="19"/>
  <c r="AJ205" i="19" s="1"/>
  <c r="AK205" i="19"/>
  <c r="AL205" i="19"/>
  <c r="AM205" i="19"/>
  <c r="AN205" i="19"/>
  <c r="AO205" i="19"/>
  <c r="AP205" i="19"/>
  <c r="AQ205" i="19"/>
  <c r="AR205" i="19"/>
  <c r="AS205" i="19"/>
  <c r="AT205" i="19"/>
  <c r="AU205" i="19"/>
  <c r="BB205" i="19" s="1"/>
  <c r="AW205" i="19"/>
  <c r="AX205" i="19"/>
  <c r="BA205" i="19"/>
  <c r="BD205" i="19"/>
  <c r="BE205" i="19"/>
  <c r="BG205" i="19"/>
  <c r="BH205" i="19"/>
  <c r="BI205" i="19"/>
  <c r="BJ205" i="19"/>
  <c r="BK205" i="19"/>
  <c r="BL205" i="19"/>
  <c r="BM205" i="19"/>
  <c r="BP205" i="19"/>
  <c r="AC206" i="19"/>
  <c r="AD206" i="19"/>
  <c r="AE206" i="19"/>
  <c r="AF206" i="19"/>
  <c r="AG206" i="19"/>
  <c r="AH206" i="19"/>
  <c r="AI206" i="19"/>
  <c r="AJ206" i="19" s="1"/>
  <c r="AK206" i="19"/>
  <c r="AL206" i="19"/>
  <c r="AM206" i="19"/>
  <c r="AN206" i="19"/>
  <c r="AO206" i="19"/>
  <c r="AP206" i="19"/>
  <c r="AQ206" i="19"/>
  <c r="AR206" i="19"/>
  <c r="AS206" i="19"/>
  <c r="AT206" i="19"/>
  <c r="AU206" i="19"/>
  <c r="AW206" i="19"/>
  <c r="AX206" i="19"/>
  <c r="BA206" i="19"/>
  <c r="BD206" i="19"/>
  <c r="BE206" i="19"/>
  <c r="BG206" i="19"/>
  <c r="BH206" i="19"/>
  <c r="BI206" i="19"/>
  <c r="BJ206" i="19"/>
  <c r="BK206" i="19"/>
  <c r="BL206" i="19"/>
  <c r="BM206" i="19"/>
  <c r="BP206" i="19"/>
  <c r="AC207" i="19"/>
  <c r="AD207" i="19"/>
  <c r="AE207" i="19"/>
  <c r="AF207" i="19"/>
  <c r="AG207" i="19"/>
  <c r="AH207" i="19"/>
  <c r="AI207" i="19"/>
  <c r="AJ207" i="19" s="1"/>
  <c r="AK207" i="19"/>
  <c r="AL207" i="19"/>
  <c r="AM207" i="19"/>
  <c r="AN207" i="19"/>
  <c r="AO207" i="19"/>
  <c r="AP207" i="19"/>
  <c r="AQ207" i="19"/>
  <c r="AR207" i="19"/>
  <c r="AS207" i="19"/>
  <c r="AT207" i="19"/>
  <c r="AU207" i="19"/>
  <c r="BB207" i="19" s="1"/>
  <c r="AW207" i="19"/>
  <c r="AX207" i="19"/>
  <c r="BA207" i="19"/>
  <c r="BD207" i="19"/>
  <c r="BE207" i="19"/>
  <c r="BG207" i="19"/>
  <c r="BH207" i="19"/>
  <c r="BI207" i="19"/>
  <c r="BJ207" i="19"/>
  <c r="BK207" i="19"/>
  <c r="BL207" i="19"/>
  <c r="BM207" i="19"/>
  <c r="BP207" i="19"/>
  <c r="AC208" i="19"/>
  <c r="AD208" i="19"/>
  <c r="AE208" i="19"/>
  <c r="AF208" i="19"/>
  <c r="AG208" i="19"/>
  <c r="AH208" i="19"/>
  <c r="AI208" i="19"/>
  <c r="AJ208" i="19" s="1"/>
  <c r="AK208" i="19"/>
  <c r="AL208" i="19"/>
  <c r="AM208" i="19"/>
  <c r="AN208" i="19"/>
  <c r="AO208" i="19"/>
  <c r="AP208" i="19"/>
  <c r="AQ208" i="19"/>
  <c r="AR208" i="19"/>
  <c r="AS208" i="19"/>
  <c r="AT208" i="19"/>
  <c r="AU208" i="19"/>
  <c r="AW208" i="19"/>
  <c r="AX208" i="19"/>
  <c r="BA208" i="19"/>
  <c r="BD208" i="19"/>
  <c r="BE208" i="19"/>
  <c r="BG208" i="19"/>
  <c r="BH208" i="19"/>
  <c r="BI208" i="19"/>
  <c r="BJ208" i="19"/>
  <c r="BK208" i="19"/>
  <c r="BL208" i="19"/>
  <c r="BM208" i="19"/>
  <c r="BP208" i="19"/>
  <c r="AC209" i="19"/>
  <c r="AD209" i="19"/>
  <c r="AE209" i="19"/>
  <c r="AF209" i="19"/>
  <c r="AG209" i="19"/>
  <c r="AH209" i="19"/>
  <c r="AI209" i="19"/>
  <c r="AJ209" i="19" s="1"/>
  <c r="AK209" i="19"/>
  <c r="AL209" i="19"/>
  <c r="AM209" i="19"/>
  <c r="AN209" i="19"/>
  <c r="AO209" i="19"/>
  <c r="AP209" i="19"/>
  <c r="AQ209" i="19"/>
  <c r="AR209" i="19"/>
  <c r="AS209" i="19"/>
  <c r="AT209" i="19"/>
  <c r="AU209" i="19"/>
  <c r="BB209" i="19" s="1"/>
  <c r="AW209" i="19"/>
  <c r="AX209" i="19"/>
  <c r="BA209" i="19"/>
  <c r="BD209" i="19"/>
  <c r="BE209" i="19"/>
  <c r="BG209" i="19"/>
  <c r="BH209" i="19"/>
  <c r="BI209" i="19"/>
  <c r="BJ209" i="19"/>
  <c r="BK209" i="19"/>
  <c r="BL209" i="19"/>
  <c r="BM209" i="19"/>
  <c r="BP209" i="19"/>
  <c r="AC210" i="19"/>
  <c r="AD210" i="19"/>
  <c r="AE210" i="19"/>
  <c r="AF210" i="19"/>
  <c r="AG210" i="19"/>
  <c r="AH210" i="19"/>
  <c r="AI210" i="19"/>
  <c r="AJ210" i="19" s="1"/>
  <c r="AK210" i="19"/>
  <c r="AL210" i="19"/>
  <c r="AM210" i="19"/>
  <c r="AN210" i="19"/>
  <c r="AO210" i="19"/>
  <c r="AP210" i="19"/>
  <c r="AQ210" i="19"/>
  <c r="AR210" i="19"/>
  <c r="AS210" i="19"/>
  <c r="AT210" i="19"/>
  <c r="AU210" i="19"/>
  <c r="AW210" i="19"/>
  <c r="AX210" i="19"/>
  <c r="BA210" i="19"/>
  <c r="BD210" i="19"/>
  <c r="BE210" i="19"/>
  <c r="BG210" i="19"/>
  <c r="BH210" i="19"/>
  <c r="BI210" i="19"/>
  <c r="BJ210" i="19"/>
  <c r="BK210" i="19"/>
  <c r="BL210" i="19"/>
  <c r="BM210" i="19"/>
  <c r="BP210" i="19"/>
  <c r="AC211" i="19"/>
  <c r="AD211" i="19"/>
  <c r="AE211" i="19"/>
  <c r="AF211" i="19"/>
  <c r="AG211" i="19"/>
  <c r="AH211" i="19"/>
  <c r="AI211" i="19"/>
  <c r="AJ211" i="19" s="1"/>
  <c r="AK211" i="19"/>
  <c r="AL211" i="19"/>
  <c r="AM211" i="19"/>
  <c r="AN211" i="19"/>
  <c r="AO211" i="19"/>
  <c r="AP211" i="19"/>
  <c r="AQ211" i="19"/>
  <c r="AR211" i="19"/>
  <c r="AS211" i="19"/>
  <c r="AT211" i="19"/>
  <c r="AU211" i="19"/>
  <c r="BB211" i="19" s="1"/>
  <c r="AW211" i="19"/>
  <c r="AX211" i="19"/>
  <c r="BA211" i="19"/>
  <c r="BD211" i="19"/>
  <c r="BE211" i="19"/>
  <c r="BG211" i="19"/>
  <c r="BH211" i="19"/>
  <c r="BI211" i="19"/>
  <c r="BJ211" i="19"/>
  <c r="BK211" i="19"/>
  <c r="BL211" i="19"/>
  <c r="BM211" i="19"/>
  <c r="BP211" i="19"/>
  <c r="AC212" i="19"/>
  <c r="AD212" i="19"/>
  <c r="AE212" i="19"/>
  <c r="AF212" i="19"/>
  <c r="AG212" i="19"/>
  <c r="AH212" i="19"/>
  <c r="AI212" i="19"/>
  <c r="AJ212" i="19" s="1"/>
  <c r="AK212" i="19"/>
  <c r="AL212" i="19"/>
  <c r="AM212" i="19"/>
  <c r="AN212" i="19"/>
  <c r="AO212" i="19"/>
  <c r="AP212" i="19"/>
  <c r="AQ212" i="19"/>
  <c r="AR212" i="19"/>
  <c r="AS212" i="19"/>
  <c r="AT212" i="19"/>
  <c r="AU212" i="19"/>
  <c r="AW212" i="19"/>
  <c r="AX212" i="19"/>
  <c r="BA212" i="19"/>
  <c r="BD212" i="19"/>
  <c r="BE212" i="19"/>
  <c r="BG212" i="19"/>
  <c r="BH212" i="19"/>
  <c r="BI212" i="19"/>
  <c r="BJ212" i="19"/>
  <c r="BK212" i="19"/>
  <c r="BL212" i="19"/>
  <c r="BM212" i="19"/>
  <c r="BP212" i="19"/>
  <c r="AC213" i="19"/>
  <c r="AD213" i="19"/>
  <c r="AE213" i="19"/>
  <c r="AF213" i="19"/>
  <c r="AG213" i="19"/>
  <c r="AH213" i="19"/>
  <c r="AI213" i="19"/>
  <c r="AJ213" i="19" s="1"/>
  <c r="AK213" i="19"/>
  <c r="AL213" i="19"/>
  <c r="AM213" i="19"/>
  <c r="AN213" i="19"/>
  <c r="AO213" i="19"/>
  <c r="AP213" i="19"/>
  <c r="AQ213" i="19"/>
  <c r="AR213" i="19"/>
  <c r="AS213" i="19"/>
  <c r="AT213" i="19"/>
  <c r="AU213" i="19"/>
  <c r="BB213" i="19" s="1"/>
  <c r="AW213" i="19"/>
  <c r="AX213" i="19"/>
  <c r="BA213" i="19"/>
  <c r="BD213" i="19"/>
  <c r="BE213" i="19"/>
  <c r="BG213" i="19"/>
  <c r="BH213" i="19"/>
  <c r="BI213" i="19"/>
  <c r="BJ213" i="19"/>
  <c r="BK213" i="19"/>
  <c r="BL213" i="19"/>
  <c r="BM213" i="19"/>
  <c r="BP213" i="19"/>
  <c r="AC214" i="19"/>
  <c r="AD214" i="19"/>
  <c r="AE214" i="19"/>
  <c r="AF214" i="19"/>
  <c r="AG214" i="19"/>
  <c r="AH214" i="19"/>
  <c r="AI214" i="19"/>
  <c r="AJ214" i="19" s="1"/>
  <c r="AK214" i="19"/>
  <c r="AL214" i="19"/>
  <c r="AM214" i="19"/>
  <c r="AN214" i="19"/>
  <c r="AO214" i="19"/>
  <c r="AP214" i="19"/>
  <c r="AQ214" i="19"/>
  <c r="AR214" i="19"/>
  <c r="AS214" i="19"/>
  <c r="AT214" i="19"/>
  <c r="AU214" i="19"/>
  <c r="AW214" i="19"/>
  <c r="AX214" i="19"/>
  <c r="BA214" i="19"/>
  <c r="BD214" i="19"/>
  <c r="BE214" i="19"/>
  <c r="BG214" i="19"/>
  <c r="BH214" i="19"/>
  <c r="BI214" i="19"/>
  <c r="BJ214" i="19"/>
  <c r="BK214" i="19"/>
  <c r="BL214" i="19"/>
  <c r="BM214" i="19"/>
  <c r="BP214" i="19"/>
  <c r="AC215" i="19"/>
  <c r="AD215" i="19"/>
  <c r="AE215" i="19"/>
  <c r="AF215" i="19"/>
  <c r="AG215" i="19"/>
  <c r="AH215" i="19"/>
  <c r="AI215" i="19"/>
  <c r="AJ215" i="19" s="1"/>
  <c r="AK215" i="19"/>
  <c r="AL215" i="19"/>
  <c r="AM215" i="19"/>
  <c r="AN215" i="19"/>
  <c r="AO215" i="19"/>
  <c r="AP215" i="19"/>
  <c r="AQ215" i="19"/>
  <c r="AR215" i="19"/>
  <c r="AS215" i="19"/>
  <c r="AT215" i="19"/>
  <c r="AU215" i="19"/>
  <c r="BB215" i="19" s="1"/>
  <c r="AW215" i="19"/>
  <c r="AX215" i="19"/>
  <c r="BA215" i="19"/>
  <c r="BD215" i="19"/>
  <c r="BE215" i="19"/>
  <c r="BG215" i="19"/>
  <c r="BH215" i="19"/>
  <c r="BI215" i="19"/>
  <c r="BJ215" i="19"/>
  <c r="BK215" i="19"/>
  <c r="BL215" i="19"/>
  <c r="BM215" i="19"/>
  <c r="BP215" i="19"/>
  <c r="AZ155" i="19" l="1"/>
  <c r="AV155" i="19"/>
  <c r="BX214" i="19"/>
  <c r="BV214" i="19"/>
  <c r="BW214" i="19"/>
  <c r="BU214" i="19"/>
  <c r="CF215" i="19"/>
  <c r="CD215" i="19"/>
  <c r="CE215" i="19"/>
  <c r="CC215" i="19"/>
  <c r="BX215" i="19"/>
  <c r="BV215" i="19"/>
  <c r="BW215" i="19"/>
  <c r="BU215" i="19"/>
  <c r="CA193" i="19"/>
  <c r="CB193" i="19"/>
  <c r="BY193" i="19"/>
  <c r="BZ193" i="19"/>
  <c r="BS193" i="19"/>
  <c r="BT193" i="19"/>
  <c r="CA191" i="19"/>
  <c r="CB191" i="19"/>
  <c r="BY191" i="19"/>
  <c r="BZ191" i="19"/>
  <c r="BS191" i="19"/>
  <c r="BT191" i="19"/>
  <c r="CA190" i="19"/>
  <c r="CB190" i="19"/>
  <c r="BY190" i="19"/>
  <c r="BZ190" i="19"/>
  <c r="BS190" i="19"/>
  <c r="BT190" i="19"/>
  <c r="CA189" i="19"/>
  <c r="CB189" i="19"/>
  <c r="BY189" i="19"/>
  <c r="BZ189" i="19"/>
  <c r="BS189" i="19"/>
  <c r="BT189" i="19"/>
  <c r="BS186" i="19"/>
  <c r="BT186" i="19"/>
  <c r="BS185" i="19"/>
  <c r="BT185" i="19"/>
  <c r="CA184" i="19"/>
  <c r="CB184" i="19"/>
  <c r="BY184" i="19"/>
  <c r="BZ184" i="19"/>
  <c r="BS184" i="19"/>
  <c r="BT184" i="19"/>
  <c r="CA182" i="19"/>
  <c r="CB182" i="19"/>
  <c r="BY182" i="19"/>
  <c r="BZ182" i="19"/>
  <c r="CA181" i="19"/>
  <c r="CB181" i="19"/>
  <c r="BY181" i="19"/>
  <c r="BZ181" i="19"/>
  <c r="BT181" i="19"/>
  <c r="BS181" i="19"/>
  <c r="CB180" i="19"/>
  <c r="BY180" i="19"/>
  <c r="BZ180" i="19"/>
  <c r="CA180" i="19"/>
  <c r="BT180" i="19"/>
  <c r="BS180" i="19"/>
  <c r="CB179" i="19"/>
  <c r="BY179" i="19"/>
  <c r="BZ179" i="19"/>
  <c r="CA179" i="19"/>
  <c r="CF173" i="19"/>
  <c r="CC173" i="19"/>
  <c r="CD173" i="19"/>
  <c r="CE173" i="19"/>
  <c r="CB168" i="19"/>
  <c r="BY168" i="19"/>
  <c r="BZ168" i="19"/>
  <c r="CA168" i="19"/>
  <c r="BT168" i="19"/>
  <c r="BS168" i="19"/>
  <c r="CB167" i="19"/>
  <c r="BY167" i="19"/>
  <c r="BZ167" i="19"/>
  <c r="CA167" i="19"/>
  <c r="BT167" i="19"/>
  <c r="BS167" i="19"/>
  <c r="BT166" i="19"/>
  <c r="BS166" i="19"/>
  <c r="CB164" i="19"/>
  <c r="BY164" i="19"/>
  <c r="BZ164" i="19"/>
  <c r="CA164" i="19"/>
  <c r="BT164" i="19"/>
  <c r="BS164" i="19"/>
  <c r="CB163" i="19"/>
  <c r="BY163" i="19"/>
  <c r="BZ163" i="19"/>
  <c r="CA163" i="19"/>
  <c r="BT163" i="19"/>
  <c r="BS163" i="19"/>
  <c r="CB162" i="19"/>
  <c r="BY162" i="19"/>
  <c r="BZ162" i="19"/>
  <c r="CA162" i="19"/>
  <c r="CB153" i="19"/>
  <c r="BY153" i="19"/>
  <c r="BZ153" i="19"/>
  <c r="CA153" i="19"/>
  <c r="BT153" i="19"/>
  <c r="BS153" i="19"/>
  <c r="CC149" i="19"/>
  <c r="CF149" i="19"/>
  <c r="CD149" i="19"/>
  <c r="CE149" i="19"/>
  <c r="BU148" i="19"/>
  <c r="BV148" i="19"/>
  <c r="BW148" i="19"/>
  <c r="BX148" i="19"/>
  <c r="BU145" i="19"/>
  <c r="BV145" i="19"/>
  <c r="BW145" i="19"/>
  <c r="BX145" i="19"/>
  <c r="BU144" i="19"/>
  <c r="BV144" i="19"/>
  <c r="BX144" i="19"/>
  <c r="BW144" i="19"/>
  <c r="CC143" i="19"/>
  <c r="CD143" i="19"/>
  <c r="CE143" i="19"/>
  <c r="CF143" i="19"/>
  <c r="BU143" i="19"/>
  <c r="BV143" i="19"/>
  <c r="BW143" i="19"/>
  <c r="BX143" i="19"/>
  <c r="BY140" i="19"/>
  <c r="BZ140" i="19"/>
  <c r="CA140" i="19"/>
  <c r="CB140" i="19"/>
  <c r="BS140" i="19"/>
  <c r="BT140" i="19"/>
  <c r="BY139" i="19"/>
  <c r="BZ139" i="19"/>
  <c r="CA139" i="19"/>
  <c r="CB139" i="19"/>
  <c r="BS138" i="19"/>
  <c r="BT138" i="19"/>
  <c r="CA136" i="19"/>
  <c r="CB136" i="19"/>
  <c r="BY136" i="19"/>
  <c r="BZ136" i="19"/>
  <c r="BS136" i="19"/>
  <c r="BT136" i="19"/>
  <c r="CA135" i="19"/>
  <c r="CB135" i="19"/>
  <c r="BY135" i="19"/>
  <c r="BZ135" i="19"/>
  <c r="BS135" i="19"/>
  <c r="BT135" i="19"/>
  <c r="CA134" i="19"/>
  <c r="CB134" i="19"/>
  <c r="BY134" i="19"/>
  <c r="BZ134" i="19"/>
  <c r="BS134" i="19"/>
  <c r="BT134" i="19"/>
  <c r="CA133" i="19"/>
  <c r="CB133" i="19"/>
  <c r="BY133" i="19"/>
  <c r="BZ133" i="19"/>
  <c r="BS133" i="19"/>
  <c r="BT133" i="19"/>
  <c r="CA132" i="19"/>
  <c r="CB132" i="19"/>
  <c r="BY132" i="19"/>
  <c r="BZ132" i="19"/>
  <c r="BS131" i="19"/>
  <c r="BT131" i="19"/>
  <c r="CA130" i="19"/>
  <c r="CB130" i="19"/>
  <c r="BY130" i="19"/>
  <c r="BZ130" i="19"/>
  <c r="CA128" i="19"/>
  <c r="CB128" i="19"/>
  <c r="BY128" i="19"/>
  <c r="BZ128" i="19"/>
  <c r="BS128" i="19"/>
  <c r="BT128" i="19"/>
  <c r="CA125" i="19"/>
  <c r="CB125" i="19"/>
  <c r="BY125" i="19"/>
  <c r="BZ125" i="19"/>
  <c r="BS125" i="19"/>
  <c r="BT125" i="19"/>
  <c r="CA124" i="19"/>
  <c r="CB124" i="19"/>
  <c r="BY124" i="19"/>
  <c r="BZ124" i="19"/>
  <c r="BS124" i="19"/>
  <c r="BT124" i="19"/>
  <c r="CA122" i="19"/>
  <c r="CB122" i="19"/>
  <c r="BY122" i="19"/>
  <c r="BZ122" i="19"/>
  <c r="BS122" i="19"/>
  <c r="BT122" i="19"/>
  <c r="CA121" i="19"/>
  <c r="CB121" i="19"/>
  <c r="BY121" i="19"/>
  <c r="BZ121" i="19"/>
  <c r="BS121" i="19"/>
  <c r="BT121" i="19"/>
  <c r="CA120" i="19"/>
  <c r="CB120" i="19"/>
  <c r="BY120" i="19"/>
  <c r="BZ120" i="19"/>
  <c r="CF213" i="19"/>
  <c r="CD213" i="19"/>
  <c r="CE213" i="19"/>
  <c r="CC213" i="19"/>
  <c r="BX213" i="19"/>
  <c r="BV213" i="19"/>
  <c r="BW213" i="19"/>
  <c r="BU213" i="19"/>
  <c r="CF211" i="19"/>
  <c r="CD211" i="19"/>
  <c r="CC211" i="19"/>
  <c r="CE211" i="19"/>
  <c r="CF210" i="19"/>
  <c r="CD210" i="19"/>
  <c r="CC210" i="19"/>
  <c r="CE210" i="19"/>
  <c r="CF209" i="19"/>
  <c r="CD209" i="19"/>
  <c r="CC209" i="19"/>
  <c r="CE209" i="19"/>
  <c r="BX209" i="19"/>
  <c r="BV209" i="19"/>
  <c r="BU209" i="19"/>
  <c r="BW209" i="19"/>
  <c r="BX208" i="19"/>
  <c r="BV208" i="19"/>
  <c r="BU208" i="19"/>
  <c r="BW208" i="19"/>
  <c r="CF207" i="19"/>
  <c r="CD207" i="19"/>
  <c r="CC207" i="19"/>
  <c r="CE207" i="19"/>
  <c r="CF205" i="19"/>
  <c r="CD205" i="19"/>
  <c r="CC205" i="19"/>
  <c r="CE205" i="19"/>
  <c r="BX205" i="19"/>
  <c r="BU205" i="19"/>
  <c r="BV205" i="19"/>
  <c r="BW205" i="19"/>
  <c r="BX204" i="19"/>
  <c r="BU204" i="19"/>
  <c r="BV204" i="19"/>
  <c r="BW204" i="19"/>
  <c r="BX203" i="19"/>
  <c r="BU203" i="19"/>
  <c r="BV203" i="19"/>
  <c r="BW203" i="19"/>
  <c r="BW202" i="19"/>
  <c r="BX202" i="19"/>
  <c r="BU202" i="19"/>
  <c r="BV202" i="19"/>
  <c r="BW201" i="19"/>
  <c r="BX201" i="19"/>
  <c r="BU201" i="19"/>
  <c r="BV201" i="19"/>
  <c r="CE199" i="19"/>
  <c r="CF199" i="19"/>
  <c r="CD199" i="19"/>
  <c r="CC199" i="19"/>
  <c r="BW199" i="19"/>
  <c r="BX199" i="19"/>
  <c r="BU199" i="19"/>
  <c r="BV199" i="19"/>
  <c r="BW198" i="19"/>
  <c r="BX198" i="19"/>
  <c r="BU198" i="19"/>
  <c r="BV198" i="19"/>
  <c r="CE196" i="19"/>
  <c r="CF196" i="19"/>
  <c r="CC196" i="19"/>
  <c r="CD196" i="19"/>
  <c r="BW195" i="19"/>
  <c r="BX195" i="19"/>
  <c r="BV195" i="19"/>
  <c r="BU195" i="19"/>
  <c r="CB178" i="19"/>
  <c r="BY178" i="19"/>
  <c r="BZ178" i="19"/>
  <c r="CA178" i="19"/>
  <c r="BT178" i="19"/>
  <c r="BS178" i="19"/>
  <c r="BT177" i="19"/>
  <c r="BS177" i="19"/>
  <c r="BT175" i="19"/>
  <c r="BS175" i="19"/>
  <c r="BX170" i="19"/>
  <c r="BU170" i="19"/>
  <c r="BV170" i="19"/>
  <c r="BW170" i="19"/>
  <c r="CF169" i="19"/>
  <c r="CC169" i="19"/>
  <c r="CD169" i="19"/>
  <c r="CE169" i="19"/>
  <c r="BX169" i="19"/>
  <c r="BU169" i="19"/>
  <c r="BV169" i="19"/>
  <c r="BW169" i="19"/>
  <c r="CB161" i="19"/>
  <c r="BY161" i="19"/>
  <c r="BZ161" i="19"/>
  <c r="CA161" i="19"/>
  <c r="CB160" i="19"/>
  <c r="BY160" i="19"/>
  <c r="BZ160" i="19"/>
  <c r="CA160" i="19"/>
  <c r="CB158" i="19"/>
  <c r="BY158" i="19"/>
  <c r="BZ158" i="19"/>
  <c r="CA158" i="19"/>
  <c r="BT158" i="19"/>
  <c r="BS158" i="19"/>
  <c r="BT157" i="19"/>
  <c r="BS157" i="19"/>
  <c r="CB156" i="19"/>
  <c r="BY156" i="19"/>
  <c r="BZ156" i="19"/>
  <c r="CA156" i="19"/>
  <c r="BT156" i="19"/>
  <c r="BS156" i="19"/>
  <c r="CB155" i="19"/>
  <c r="BY155" i="19"/>
  <c r="BZ155" i="19"/>
  <c r="CA155" i="19"/>
  <c r="CF152" i="19"/>
  <c r="CC152" i="19"/>
  <c r="CD152" i="19"/>
  <c r="CE152" i="19"/>
  <c r="BX152" i="19"/>
  <c r="BU152" i="19"/>
  <c r="BV152" i="19"/>
  <c r="BW152" i="19"/>
  <c r="BX151" i="19"/>
  <c r="BU151" i="19"/>
  <c r="BV151" i="19"/>
  <c r="BW151" i="19"/>
  <c r="CF150" i="19"/>
  <c r="CC150" i="19"/>
  <c r="CD150" i="19"/>
  <c r="CE150" i="19"/>
  <c r="CC142" i="19"/>
  <c r="CD142" i="19"/>
  <c r="CE142" i="19"/>
  <c r="CF142" i="19"/>
  <c r="CC141" i="19"/>
  <c r="CD141" i="19"/>
  <c r="CE141" i="19"/>
  <c r="CF141" i="19"/>
  <c r="CE119" i="19"/>
  <c r="CF119" i="19"/>
  <c r="CC119" i="19"/>
  <c r="CD119" i="19"/>
  <c r="BW119" i="19"/>
  <c r="BX119" i="19"/>
  <c r="BU119" i="19"/>
  <c r="BV119" i="19"/>
  <c r="CE118" i="19"/>
  <c r="CF118" i="19"/>
  <c r="CC118" i="19"/>
  <c r="CD118" i="19"/>
  <c r="BW118" i="19"/>
  <c r="BX118" i="19"/>
  <c r="BU118" i="19"/>
  <c r="BV118" i="19"/>
  <c r="BW117" i="19"/>
  <c r="BX117" i="19"/>
  <c r="BU117" i="19"/>
  <c r="BV117" i="19"/>
  <c r="CE116" i="19"/>
  <c r="CF116" i="19"/>
  <c r="BU116" i="19"/>
  <c r="BV116" i="19"/>
  <c r="BW116" i="19"/>
  <c r="BX116" i="19"/>
  <c r="CB215" i="19"/>
  <c r="BY215" i="19"/>
  <c r="BZ215" i="19"/>
  <c r="CA215" i="19"/>
  <c r="BT215" i="19"/>
  <c r="BS215" i="19"/>
  <c r="CB214" i="19"/>
  <c r="BY214" i="19"/>
  <c r="BZ214" i="19"/>
  <c r="CA214" i="19"/>
  <c r="BT214" i="19"/>
  <c r="BS214" i="19"/>
  <c r="CE193" i="19"/>
  <c r="CF193" i="19"/>
  <c r="CC193" i="19"/>
  <c r="CD193" i="19"/>
  <c r="BW193" i="19"/>
  <c r="BX193" i="19"/>
  <c r="BU193" i="19"/>
  <c r="BV193" i="19"/>
  <c r="CE192" i="19"/>
  <c r="CF192" i="19"/>
  <c r="CC192" i="19"/>
  <c r="CD192" i="19"/>
  <c r="BW192" i="19"/>
  <c r="BX192" i="19"/>
  <c r="BV192" i="19"/>
  <c r="BU192" i="19"/>
  <c r="CE191" i="19"/>
  <c r="CF191" i="19"/>
  <c r="CC191" i="19"/>
  <c r="CD191" i="19"/>
  <c r="BW191" i="19"/>
  <c r="BX191" i="19"/>
  <c r="BU191" i="19"/>
  <c r="BV191" i="19"/>
  <c r="CE190" i="19"/>
  <c r="CF190" i="19"/>
  <c r="CC190" i="19"/>
  <c r="CD190" i="19"/>
  <c r="BW190" i="19"/>
  <c r="BX190" i="19"/>
  <c r="BU190" i="19"/>
  <c r="BV190" i="19"/>
  <c r="CE189" i="19"/>
  <c r="CF189" i="19"/>
  <c r="CC189" i="19"/>
  <c r="CD189" i="19"/>
  <c r="BW189" i="19"/>
  <c r="BX189" i="19"/>
  <c r="BU189" i="19"/>
  <c r="BV189" i="19"/>
  <c r="CE188" i="19"/>
  <c r="CF188" i="19"/>
  <c r="CC188" i="19"/>
  <c r="CD188" i="19"/>
  <c r="BW188" i="19"/>
  <c r="BX188" i="19"/>
  <c r="BU188" i="19"/>
  <c r="BV188" i="19"/>
  <c r="CE187" i="19"/>
  <c r="CF187" i="19"/>
  <c r="CC187" i="19"/>
  <c r="CD187" i="19"/>
  <c r="BW187" i="19"/>
  <c r="BX187" i="19"/>
  <c r="BU187" i="19"/>
  <c r="BV187" i="19"/>
  <c r="CE186" i="19"/>
  <c r="CF186" i="19"/>
  <c r="CC186" i="19"/>
  <c r="CD186" i="19"/>
  <c r="BW186" i="19"/>
  <c r="BX186" i="19"/>
  <c r="BV186" i="19"/>
  <c r="BU186" i="19"/>
  <c r="CE185" i="19"/>
  <c r="CF185" i="19"/>
  <c r="CC185" i="19"/>
  <c r="CD185" i="19"/>
  <c r="BW185" i="19"/>
  <c r="BX185" i="19"/>
  <c r="BV185" i="19"/>
  <c r="BU185" i="19"/>
  <c r="CE184" i="19"/>
  <c r="CF184" i="19"/>
  <c r="CC184" i="19"/>
  <c r="CD184" i="19"/>
  <c r="BW184" i="19"/>
  <c r="BX184" i="19"/>
  <c r="BV184" i="19"/>
  <c r="BU184" i="19"/>
  <c r="CE183" i="19"/>
  <c r="CF183" i="19"/>
  <c r="CC183" i="19"/>
  <c r="CD183" i="19"/>
  <c r="BW183" i="19"/>
  <c r="BX183" i="19"/>
  <c r="BV183" i="19"/>
  <c r="BU183" i="19"/>
  <c r="CE182" i="19"/>
  <c r="CF182" i="19"/>
  <c r="CC182" i="19"/>
  <c r="CD182" i="19"/>
  <c r="BW182" i="19"/>
  <c r="BX182" i="19"/>
  <c r="BV182" i="19"/>
  <c r="BU182" i="19"/>
  <c r="CE181" i="19"/>
  <c r="CF181" i="19"/>
  <c r="CC181" i="19"/>
  <c r="CD181" i="19"/>
  <c r="BX181" i="19"/>
  <c r="BU181" i="19"/>
  <c r="BV181" i="19"/>
  <c r="BW181" i="19"/>
  <c r="CF180" i="19"/>
  <c r="CC180" i="19"/>
  <c r="CD180" i="19"/>
  <c r="CE180" i="19"/>
  <c r="BX180" i="19"/>
  <c r="BU180" i="19"/>
  <c r="BV180" i="19"/>
  <c r="BW180" i="19"/>
  <c r="CF179" i="19"/>
  <c r="CC179" i="19"/>
  <c r="CD179" i="19"/>
  <c r="CE179" i="19"/>
  <c r="BX179" i="19"/>
  <c r="BU179" i="19"/>
  <c r="BV179" i="19"/>
  <c r="BW179" i="19"/>
  <c r="CB174" i="19"/>
  <c r="BY174" i="19"/>
  <c r="BZ174" i="19"/>
  <c r="CA174" i="19"/>
  <c r="BT174" i="19"/>
  <c r="BS174" i="19"/>
  <c r="CB173" i="19"/>
  <c r="BY173" i="19"/>
  <c r="BZ173" i="19"/>
  <c r="CA173" i="19"/>
  <c r="BT173" i="19"/>
  <c r="BS173" i="19"/>
  <c r="CB172" i="19"/>
  <c r="BY172" i="19"/>
  <c r="BZ172" i="19"/>
  <c r="CA172" i="19"/>
  <c r="BT172" i="19"/>
  <c r="BS172" i="19"/>
  <c r="CB171" i="19"/>
  <c r="BY171" i="19"/>
  <c r="BZ171" i="19"/>
  <c r="CA171" i="19"/>
  <c r="BT171" i="19"/>
  <c r="BS171" i="19"/>
  <c r="CF168" i="19"/>
  <c r="CC168" i="19"/>
  <c r="CD168" i="19"/>
  <c r="CE168" i="19"/>
  <c r="BX168" i="19"/>
  <c r="BU168" i="19"/>
  <c r="BV168" i="19"/>
  <c r="BW168" i="19"/>
  <c r="CF167" i="19"/>
  <c r="CC167" i="19"/>
  <c r="CD167" i="19"/>
  <c r="CE167" i="19"/>
  <c r="BX167" i="19"/>
  <c r="BU167" i="19"/>
  <c r="BV167" i="19"/>
  <c r="BW167" i="19"/>
  <c r="CF166" i="19"/>
  <c r="CC166" i="19"/>
  <c r="CD166" i="19"/>
  <c r="CE166" i="19"/>
  <c r="BX166" i="19"/>
  <c r="BU166" i="19"/>
  <c r="BV166" i="19"/>
  <c r="BW166" i="19"/>
  <c r="CF165" i="19"/>
  <c r="CC165" i="19"/>
  <c r="CD165" i="19"/>
  <c r="CE165" i="19"/>
  <c r="BX165" i="19"/>
  <c r="BU165" i="19"/>
  <c r="BV165" i="19"/>
  <c r="BW165" i="19"/>
  <c r="CF164" i="19"/>
  <c r="CC164" i="19"/>
  <c r="CD164" i="19"/>
  <c r="CE164" i="19"/>
  <c r="BX164" i="19"/>
  <c r="BU164" i="19"/>
  <c r="BV164" i="19"/>
  <c r="BW164" i="19"/>
  <c r="CF163" i="19"/>
  <c r="CC163" i="19"/>
  <c r="CD163" i="19"/>
  <c r="CE163" i="19"/>
  <c r="BX163" i="19"/>
  <c r="BU163" i="19"/>
  <c r="BV163" i="19"/>
  <c r="BW163" i="19"/>
  <c r="CF162" i="19"/>
  <c r="CC162" i="19"/>
  <c r="CD162" i="19"/>
  <c r="CE162" i="19"/>
  <c r="BX162" i="19"/>
  <c r="BU162" i="19"/>
  <c r="BV162" i="19"/>
  <c r="BW162" i="19"/>
  <c r="CF154" i="19"/>
  <c r="CC154" i="19"/>
  <c r="CD154" i="19"/>
  <c r="CE154" i="19"/>
  <c r="BX154" i="19"/>
  <c r="BU154" i="19"/>
  <c r="BV154" i="19"/>
  <c r="BW154" i="19"/>
  <c r="CF153" i="19"/>
  <c r="CC153" i="19"/>
  <c r="CD153" i="19"/>
  <c r="CE153" i="19"/>
  <c r="BX153" i="19"/>
  <c r="BU153" i="19"/>
  <c r="BV153" i="19"/>
  <c r="BW153" i="19"/>
  <c r="AZ150" i="19"/>
  <c r="AV150" i="19"/>
  <c r="BY149" i="19"/>
  <c r="BZ149" i="19"/>
  <c r="CA149" i="19"/>
  <c r="CB149" i="19"/>
  <c r="BS149" i="19"/>
  <c r="BT149" i="19"/>
  <c r="BY148" i="19"/>
  <c r="BZ148" i="19"/>
  <c r="CA148" i="19"/>
  <c r="CB148" i="19"/>
  <c r="BS148" i="19"/>
  <c r="BT148" i="19"/>
  <c r="BY147" i="19"/>
  <c r="BZ147" i="19"/>
  <c r="CA147" i="19"/>
  <c r="CB147" i="19"/>
  <c r="BS147" i="19"/>
  <c r="BT147" i="19"/>
  <c r="BY146" i="19"/>
  <c r="BZ146" i="19"/>
  <c r="CA146" i="19"/>
  <c r="CB146" i="19"/>
  <c r="BS146" i="19"/>
  <c r="BT146" i="19"/>
  <c r="BY145" i="19"/>
  <c r="BZ145" i="19"/>
  <c r="CA145" i="19"/>
  <c r="CB145" i="19"/>
  <c r="BS145" i="19"/>
  <c r="BT145" i="19"/>
  <c r="BY144" i="19"/>
  <c r="BZ144" i="19"/>
  <c r="CA144" i="19"/>
  <c r="CB144" i="19"/>
  <c r="BS144" i="19"/>
  <c r="BT144" i="19"/>
  <c r="BY143" i="19"/>
  <c r="BZ143" i="19"/>
  <c r="CA143" i="19"/>
  <c r="CB143" i="19"/>
  <c r="BS143" i="19"/>
  <c r="BT143" i="19"/>
  <c r="CC140" i="19"/>
  <c r="CD140" i="19"/>
  <c r="CE140" i="19"/>
  <c r="CF140" i="19"/>
  <c r="BU140" i="19"/>
  <c r="BV140" i="19"/>
  <c r="BX140" i="19"/>
  <c r="BW140" i="19"/>
  <c r="CC139" i="19"/>
  <c r="CD139" i="19"/>
  <c r="CE139" i="19"/>
  <c r="CF139" i="19"/>
  <c r="BU139" i="19"/>
  <c r="BV139" i="19"/>
  <c r="BW139" i="19"/>
  <c r="BX139" i="19"/>
  <c r="CE138" i="19"/>
  <c r="CF138" i="19"/>
  <c r="CC138" i="19"/>
  <c r="CD138" i="19"/>
  <c r="BW138" i="19"/>
  <c r="BX138" i="19"/>
  <c r="BU138" i="19"/>
  <c r="BV138" i="19"/>
  <c r="CE137" i="19"/>
  <c r="CF137" i="19"/>
  <c r="CC137" i="19"/>
  <c r="CD137" i="19"/>
  <c r="BW137" i="19"/>
  <c r="BX137" i="19"/>
  <c r="BU137" i="19"/>
  <c r="BV137" i="19"/>
  <c r="CE136" i="19"/>
  <c r="CF136" i="19"/>
  <c r="CC136" i="19"/>
  <c r="CD136" i="19"/>
  <c r="BW136" i="19"/>
  <c r="BX136" i="19"/>
  <c r="BU136" i="19"/>
  <c r="BV136" i="19"/>
  <c r="CE135" i="19"/>
  <c r="CF135" i="19"/>
  <c r="CC135" i="19"/>
  <c r="CD135" i="19"/>
  <c r="BW135" i="19"/>
  <c r="BX135" i="19"/>
  <c r="BU135" i="19"/>
  <c r="BV135" i="19"/>
  <c r="CE134" i="19"/>
  <c r="CF134" i="19"/>
  <c r="CC134" i="19"/>
  <c r="CD134" i="19"/>
  <c r="BW134" i="19"/>
  <c r="BX134" i="19"/>
  <c r="BU134" i="19"/>
  <c r="BV134" i="19"/>
  <c r="CE133" i="19"/>
  <c r="CF133" i="19"/>
  <c r="CD133" i="19"/>
  <c r="CC133" i="19"/>
  <c r="BW133" i="19"/>
  <c r="BX133" i="19"/>
  <c r="BU133" i="19"/>
  <c r="BV133" i="19"/>
  <c r="CE132" i="19"/>
  <c r="CF132" i="19"/>
  <c r="CC132" i="19"/>
  <c r="CD132" i="19"/>
  <c r="BW132" i="19"/>
  <c r="BX132" i="19"/>
  <c r="BU132" i="19"/>
  <c r="BV132" i="19"/>
  <c r="CE131" i="19"/>
  <c r="CF131" i="19"/>
  <c r="CC131" i="19"/>
  <c r="CD131" i="19"/>
  <c r="BW131" i="19"/>
  <c r="BX131" i="19"/>
  <c r="BU131" i="19"/>
  <c r="BV131" i="19"/>
  <c r="CE130" i="19"/>
  <c r="CF130" i="19"/>
  <c r="CC130" i="19"/>
  <c r="CD130" i="19"/>
  <c r="BW130" i="19"/>
  <c r="BX130" i="19"/>
  <c r="BU130" i="19"/>
  <c r="BV130" i="19"/>
  <c r="CE129" i="19"/>
  <c r="CF129" i="19"/>
  <c r="CC129" i="19"/>
  <c r="CD129" i="19"/>
  <c r="BW129" i="19"/>
  <c r="BX129" i="19"/>
  <c r="BU129" i="19"/>
  <c r="BV129" i="19"/>
  <c r="CE128" i="19"/>
  <c r="CF128" i="19"/>
  <c r="CC128" i="19"/>
  <c r="CD128" i="19"/>
  <c r="BW128" i="19"/>
  <c r="BX128" i="19"/>
  <c r="BU128" i="19"/>
  <c r="BV128" i="19"/>
  <c r="CE127" i="19"/>
  <c r="CF127" i="19"/>
  <c r="CC127" i="19"/>
  <c r="CD127" i="19"/>
  <c r="BW127" i="19"/>
  <c r="BX127" i="19"/>
  <c r="BU127" i="19"/>
  <c r="BV127" i="19"/>
  <c r="CE126" i="19"/>
  <c r="CF126" i="19"/>
  <c r="CC126" i="19"/>
  <c r="CD126" i="19"/>
  <c r="BW126" i="19"/>
  <c r="BX126" i="19"/>
  <c r="BU126" i="19"/>
  <c r="BV126" i="19"/>
  <c r="CE125" i="19"/>
  <c r="CF125" i="19"/>
  <c r="CC125" i="19"/>
  <c r="CD125" i="19"/>
  <c r="BW125" i="19"/>
  <c r="BX125" i="19"/>
  <c r="BU125" i="19"/>
  <c r="BV125" i="19"/>
  <c r="CE124" i="19"/>
  <c r="CF124" i="19"/>
  <c r="CC124" i="19"/>
  <c r="CD124" i="19"/>
  <c r="BW124" i="19"/>
  <c r="BX124" i="19"/>
  <c r="BU124" i="19"/>
  <c r="BV124" i="19"/>
  <c r="CE123" i="19"/>
  <c r="CF123" i="19"/>
  <c r="CC123" i="19"/>
  <c r="CD123" i="19"/>
  <c r="BW123" i="19"/>
  <c r="BX123" i="19"/>
  <c r="BU123" i="19"/>
  <c r="BV123" i="19"/>
  <c r="CE122" i="19"/>
  <c r="CF122" i="19"/>
  <c r="CC122" i="19"/>
  <c r="CD122" i="19"/>
  <c r="BW122" i="19"/>
  <c r="BX122" i="19"/>
  <c r="BU122" i="19"/>
  <c r="BV122" i="19"/>
  <c r="CE121" i="19"/>
  <c r="CF121" i="19"/>
  <c r="CC121" i="19"/>
  <c r="CD121" i="19"/>
  <c r="BW121" i="19"/>
  <c r="BX121" i="19"/>
  <c r="BU121" i="19"/>
  <c r="BV121" i="19"/>
  <c r="CE120" i="19"/>
  <c r="CF120" i="19"/>
  <c r="CC120" i="19"/>
  <c r="CD120" i="19"/>
  <c r="BW120" i="19"/>
  <c r="BX120" i="19"/>
  <c r="BU120" i="19"/>
  <c r="BV120" i="19"/>
  <c r="CF214" i="19"/>
  <c r="CD214" i="19"/>
  <c r="CE214" i="19"/>
  <c r="CC214" i="19"/>
  <c r="CA192" i="19"/>
  <c r="CB192" i="19"/>
  <c r="BY192" i="19"/>
  <c r="BZ192" i="19"/>
  <c r="BS192" i="19"/>
  <c r="BT192" i="19"/>
  <c r="CA188" i="19"/>
  <c r="CB188" i="19"/>
  <c r="BY188" i="19"/>
  <c r="BZ188" i="19"/>
  <c r="BS188" i="19"/>
  <c r="BT188" i="19"/>
  <c r="CA187" i="19"/>
  <c r="CB187" i="19"/>
  <c r="BY187" i="19"/>
  <c r="BZ187" i="19"/>
  <c r="BS187" i="19"/>
  <c r="BT187" i="19"/>
  <c r="CA186" i="19"/>
  <c r="CB186" i="19"/>
  <c r="BY186" i="19"/>
  <c r="BZ186" i="19"/>
  <c r="CA185" i="19"/>
  <c r="CB185" i="19"/>
  <c r="BY185" i="19"/>
  <c r="BZ185" i="19"/>
  <c r="CA183" i="19"/>
  <c r="CB183" i="19"/>
  <c r="BY183" i="19"/>
  <c r="BZ183" i="19"/>
  <c r="BS183" i="19"/>
  <c r="BT183" i="19"/>
  <c r="BS182" i="19"/>
  <c r="BT182" i="19"/>
  <c r="BT179" i="19"/>
  <c r="BS179" i="19"/>
  <c r="CF174" i="19"/>
  <c r="CC174" i="19"/>
  <c r="CD174" i="19"/>
  <c r="CE174" i="19"/>
  <c r="BX174" i="19"/>
  <c r="BU174" i="19"/>
  <c r="BV174" i="19"/>
  <c r="BW174" i="19"/>
  <c r="BX173" i="19"/>
  <c r="BU173" i="19"/>
  <c r="BV173" i="19"/>
  <c r="BW173" i="19"/>
  <c r="CF172" i="19"/>
  <c r="CC172" i="19"/>
  <c r="CD172" i="19"/>
  <c r="CE172" i="19"/>
  <c r="BX172" i="19"/>
  <c r="BU172" i="19"/>
  <c r="BV172" i="19"/>
  <c r="BW172" i="19"/>
  <c r="CF171" i="19"/>
  <c r="CC171" i="19"/>
  <c r="CD171" i="19"/>
  <c r="CE171" i="19"/>
  <c r="BX171" i="19"/>
  <c r="BU171" i="19"/>
  <c r="BV171" i="19"/>
  <c r="BW171" i="19"/>
  <c r="CB166" i="19"/>
  <c r="BY166" i="19"/>
  <c r="BZ166" i="19"/>
  <c r="CA166" i="19"/>
  <c r="CB165" i="19"/>
  <c r="BY165" i="19"/>
  <c r="BZ165" i="19"/>
  <c r="CA165" i="19"/>
  <c r="BT165" i="19"/>
  <c r="BS165" i="19"/>
  <c r="BT162" i="19"/>
  <c r="BS162" i="19"/>
  <c r="CB154" i="19"/>
  <c r="BY154" i="19"/>
  <c r="BZ154" i="19"/>
  <c r="CA154" i="19"/>
  <c r="BT154" i="19"/>
  <c r="BS154" i="19"/>
  <c r="BU149" i="19"/>
  <c r="BV149" i="19"/>
  <c r="BW149" i="19"/>
  <c r="BX149" i="19"/>
  <c r="CC148" i="19"/>
  <c r="CD148" i="19"/>
  <c r="CE148" i="19"/>
  <c r="CF148" i="19"/>
  <c r="CC147" i="19"/>
  <c r="CD147" i="19"/>
  <c r="CE147" i="19"/>
  <c r="CF147" i="19"/>
  <c r="BU147" i="19"/>
  <c r="BV147" i="19"/>
  <c r="BW147" i="19"/>
  <c r="BX147" i="19"/>
  <c r="CC146" i="19"/>
  <c r="CD146" i="19"/>
  <c r="CE146" i="19"/>
  <c r="CF146" i="19"/>
  <c r="BU146" i="19"/>
  <c r="BV146" i="19"/>
  <c r="BW146" i="19"/>
  <c r="BX146" i="19"/>
  <c r="CC145" i="19"/>
  <c r="CD145" i="19"/>
  <c r="CE145" i="19"/>
  <c r="CF145" i="19"/>
  <c r="CC144" i="19"/>
  <c r="CD144" i="19"/>
  <c r="CE144" i="19"/>
  <c r="CF144" i="19"/>
  <c r="BS139" i="19"/>
  <c r="BT139" i="19"/>
  <c r="CA138" i="19"/>
  <c r="CB138" i="19"/>
  <c r="BY138" i="19"/>
  <c r="BZ138" i="19"/>
  <c r="CA137" i="19"/>
  <c r="CB137" i="19"/>
  <c r="BY137" i="19"/>
  <c r="BZ137" i="19"/>
  <c r="BS137" i="19"/>
  <c r="BT137" i="19"/>
  <c r="BS132" i="19"/>
  <c r="BT132" i="19"/>
  <c r="CA131" i="19"/>
  <c r="CB131" i="19"/>
  <c r="BY131" i="19"/>
  <c r="BZ131" i="19"/>
  <c r="BS130" i="19"/>
  <c r="BT130" i="19"/>
  <c r="CA129" i="19"/>
  <c r="CB129" i="19"/>
  <c r="BY129" i="19"/>
  <c r="BZ129" i="19"/>
  <c r="BS129" i="19"/>
  <c r="BT129" i="19"/>
  <c r="CA127" i="19"/>
  <c r="CB127" i="19"/>
  <c r="BY127" i="19"/>
  <c r="BZ127" i="19"/>
  <c r="BS127" i="19"/>
  <c r="BT127" i="19"/>
  <c r="CA126" i="19"/>
  <c r="CB126" i="19"/>
  <c r="BY126" i="19"/>
  <c r="BZ126" i="19"/>
  <c r="BS126" i="19"/>
  <c r="BT126" i="19"/>
  <c r="CA123" i="19"/>
  <c r="CB123" i="19"/>
  <c r="BY123" i="19"/>
  <c r="BZ123" i="19"/>
  <c r="BS123" i="19"/>
  <c r="BT123" i="19"/>
  <c r="BS120" i="19"/>
  <c r="BT120" i="19"/>
  <c r="CF212" i="19"/>
  <c r="CD212" i="19"/>
  <c r="CE212" i="19"/>
  <c r="CC212" i="19"/>
  <c r="BX212" i="19"/>
  <c r="BV212" i="19"/>
  <c r="BU212" i="19"/>
  <c r="BW212" i="19"/>
  <c r="BX211" i="19"/>
  <c r="BV211" i="19"/>
  <c r="BU211" i="19"/>
  <c r="BW211" i="19"/>
  <c r="BX210" i="19"/>
  <c r="BV210" i="19"/>
  <c r="BU210" i="19"/>
  <c r="BW210" i="19"/>
  <c r="CF208" i="19"/>
  <c r="CD208" i="19"/>
  <c r="CC208" i="19"/>
  <c r="CE208" i="19"/>
  <c r="BX207" i="19"/>
  <c r="BV207" i="19"/>
  <c r="BU207" i="19"/>
  <c r="BW207" i="19"/>
  <c r="CF206" i="19"/>
  <c r="CD206" i="19"/>
  <c r="CC206" i="19"/>
  <c r="CE206" i="19"/>
  <c r="BX206" i="19"/>
  <c r="BV206" i="19"/>
  <c r="BU206" i="19"/>
  <c r="BW206" i="19"/>
  <c r="CF204" i="19"/>
  <c r="CC204" i="19"/>
  <c r="CD204" i="19"/>
  <c r="CE204" i="19"/>
  <c r="CF203" i="19"/>
  <c r="CC203" i="19"/>
  <c r="CD203" i="19"/>
  <c r="CE203" i="19"/>
  <c r="CE202" i="19"/>
  <c r="CF202" i="19"/>
  <c r="CD202" i="19"/>
  <c r="CC202" i="19"/>
  <c r="CE201" i="19"/>
  <c r="CF201" i="19"/>
  <c r="CD201" i="19"/>
  <c r="CC201" i="19"/>
  <c r="CE200" i="19"/>
  <c r="CF200" i="19"/>
  <c r="CD200" i="19"/>
  <c r="CC200" i="19"/>
  <c r="BW200" i="19"/>
  <c r="BX200" i="19"/>
  <c r="BU200" i="19"/>
  <c r="BV200" i="19"/>
  <c r="CE198" i="19"/>
  <c r="CF198" i="19"/>
  <c r="CD198" i="19"/>
  <c r="CC198" i="19"/>
  <c r="CE197" i="19"/>
  <c r="CF197" i="19"/>
  <c r="CD197" i="19"/>
  <c r="CC197" i="19"/>
  <c r="BW197" i="19"/>
  <c r="BX197" i="19"/>
  <c r="BU197" i="19"/>
  <c r="BV197" i="19"/>
  <c r="BW196" i="19"/>
  <c r="BX196" i="19"/>
  <c r="BU196" i="19"/>
  <c r="BV196" i="19"/>
  <c r="CE195" i="19"/>
  <c r="CF195" i="19"/>
  <c r="CC195" i="19"/>
  <c r="CD195" i="19"/>
  <c r="CE194" i="19"/>
  <c r="CF194" i="19"/>
  <c r="CC194" i="19"/>
  <c r="CD194" i="19"/>
  <c r="BW194" i="19"/>
  <c r="BX194" i="19"/>
  <c r="BV194" i="19"/>
  <c r="BU194" i="19"/>
  <c r="CB177" i="19"/>
  <c r="BY177" i="19"/>
  <c r="BZ177" i="19"/>
  <c r="CA177" i="19"/>
  <c r="CB176" i="19"/>
  <c r="BY176" i="19"/>
  <c r="BZ176" i="19"/>
  <c r="CA176" i="19"/>
  <c r="BT176" i="19"/>
  <c r="BS176" i="19"/>
  <c r="CB175" i="19"/>
  <c r="BY175" i="19"/>
  <c r="BZ175" i="19"/>
  <c r="CA175" i="19"/>
  <c r="CF170" i="19"/>
  <c r="CC170" i="19"/>
  <c r="CD170" i="19"/>
  <c r="CE170" i="19"/>
  <c r="BT161" i="19"/>
  <c r="BS161" i="19"/>
  <c r="BT160" i="19"/>
  <c r="BS160" i="19"/>
  <c r="CB159" i="19"/>
  <c r="BY159" i="19"/>
  <c r="BZ159" i="19"/>
  <c r="CA159" i="19"/>
  <c r="BT159" i="19"/>
  <c r="BS159" i="19"/>
  <c r="CB157" i="19"/>
  <c r="BY157" i="19"/>
  <c r="BZ157" i="19"/>
  <c r="CA157" i="19"/>
  <c r="BT155" i="19"/>
  <c r="BS155" i="19"/>
  <c r="CF151" i="19"/>
  <c r="CC151" i="19"/>
  <c r="CD151" i="19"/>
  <c r="CE151" i="19"/>
  <c r="BX150" i="19"/>
  <c r="BU150" i="19"/>
  <c r="BV150" i="19"/>
  <c r="BW150" i="19"/>
  <c r="BU142" i="19"/>
  <c r="BV142" i="19"/>
  <c r="BW142" i="19"/>
  <c r="BX142" i="19"/>
  <c r="BU141" i="19"/>
  <c r="BV141" i="19"/>
  <c r="BW141" i="19"/>
  <c r="BX141" i="19"/>
  <c r="CB213" i="19"/>
  <c r="BY213" i="19"/>
  <c r="BZ213" i="19"/>
  <c r="CA213" i="19"/>
  <c r="BT213" i="19"/>
  <c r="BS213" i="19"/>
  <c r="CB212" i="19"/>
  <c r="BY212" i="19"/>
  <c r="BZ212" i="19"/>
  <c r="CA212" i="19"/>
  <c r="BT212" i="19"/>
  <c r="BS212" i="19"/>
  <c r="CB211" i="19"/>
  <c r="CA211" i="19"/>
  <c r="BY211" i="19"/>
  <c r="BZ211" i="19"/>
  <c r="BT211" i="19"/>
  <c r="BS211" i="19"/>
  <c r="CB210" i="19"/>
  <c r="CA210" i="19"/>
  <c r="BY210" i="19"/>
  <c r="BZ210" i="19"/>
  <c r="BT210" i="19"/>
  <c r="BS210" i="19"/>
  <c r="CB209" i="19"/>
  <c r="CA209" i="19"/>
  <c r="BY209" i="19"/>
  <c r="BZ209" i="19"/>
  <c r="BT209" i="19"/>
  <c r="BS209" i="19"/>
  <c r="CB208" i="19"/>
  <c r="CA208" i="19"/>
  <c r="BY208" i="19"/>
  <c r="BZ208" i="19"/>
  <c r="BT208" i="19"/>
  <c r="BS208" i="19"/>
  <c r="CB207" i="19"/>
  <c r="CA207" i="19"/>
  <c r="BY207" i="19"/>
  <c r="BZ207" i="19"/>
  <c r="BT207" i="19"/>
  <c r="BS207" i="19"/>
  <c r="CB206" i="19"/>
  <c r="CA206" i="19"/>
  <c r="BY206" i="19"/>
  <c r="BZ206" i="19"/>
  <c r="BT206" i="19"/>
  <c r="BS206" i="19"/>
  <c r="CB205" i="19"/>
  <c r="BZ205" i="19"/>
  <c r="CA205" i="19"/>
  <c r="BY205" i="19"/>
  <c r="BT205" i="19"/>
  <c r="BS205" i="19"/>
  <c r="CB204" i="19"/>
  <c r="BZ204" i="19"/>
  <c r="CA204" i="19"/>
  <c r="BY204" i="19"/>
  <c r="BT204" i="19"/>
  <c r="BS204" i="19"/>
  <c r="CB203" i="19"/>
  <c r="BZ203" i="19"/>
  <c r="CA203" i="19"/>
  <c r="BY203" i="19"/>
  <c r="BT203" i="19"/>
  <c r="BS203" i="19"/>
  <c r="CA202" i="19"/>
  <c r="CB202" i="19"/>
  <c r="BY202" i="19"/>
  <c r="BZ202" i="19"/>
  <c r="BS202" i="19"/>
  <c r="BT202" i="19"/>
  <c r="CA201" i="19"/>
  <c r="CB201" i="19"/>
  <c r="BY201" i="19"/>
  <c r="BZ201" i="19"/>
  <c r="BS201" i="19"/>
  <c r="BT201" i="19"/>
  <c r="CA200" i="19"/>
  <c r="CB200" i="19"/>
  <c r="BY200" i="19"/>
  <c r="BZ200" i="19"/>
  <c r="BS200" i="19"/>
  <c r="BT200" i="19"/>
  <c r="CA199" i="19"/>
  <c r="CB199" i="19"/>
  <c r="BY199" i="19"/>
  <c r="BZ199" i="19"/>
  <c r="BS199" i="19"/>
  <c r="BT199" i="19"/>
  <c r="CA198" i="19"/>
  <c r="CB198" i="19"/>
  <c r="BY198" i="19"/>
  <c r="BZ198" i="19"/>
  <c r="BS198" i="19"/>
  <c r="BT198" i="19"/>
  <c r="CA197" i="19"/>
  <c r="CB197" i="19"/>
  <c r="BY197" i="19"/>
  <c r="BZ197" i="19"/>
  <c r="BS197" i="19"/>
  <c r="BT197" i="19"/>
  <c r="CA196" i="19"/>
  <c r="CB196" i="19"/>
  <c r="BY196" i="19"/>
  <c r="BZ196" i="19"/>
  <c r="BS196" i="19"/>
  <c r="BT196" i="19"/>
  <c r="CA195" i="19"/>
  <c r="CB195" i="19"/>
  <c r="BY195" i="19"/>
  <c r="BZ195" i="19"/>
  <c r="BS195" i="19"/>
  <c r="BT195" i="19"/>
  <c r="CA194" i="19"/>
  <c r="CB194" i="19"/>
  <c r="BY194" i="19"/>
  <c r="BZ194" i="19"/>
  <c r="BS194" i="19"/>
  <c r="BT194" i="19"/>
  <c r="CF178" i="19"/>
  <c r="CC178" i="19"/>
  <c r="CD178" i="19"/>
  <c r="CE178" i="19"/>
  <c r="BX178" i="19"/>
  <c r="BU178" i="19"/>
  <c r="BV178" i="19"/>
  <c r="BW178" i="19"/>
  <c r="CF177" i="19"/>
  <c r="CC177" i="19"/>
  <c r="CD177" i="19"/>
  <c r="CE177" i="19"/>
  <c r="BX177" i="19"/>
  <c r="BU177" i="19"/>
  <c r="BV177" i="19"/>
  <c r="BW177" i="19"/>
  <c r="CF176" i="19"/>
  <c r="CC176" i="19"/>
  <c r="CD176" i="19"/>
  <c r="CE176" i="19"/>
  <c r="BX176" i="19"/>
  <c r="BU176" i="19"/>
  <c r="BV176" i="19"/>
  <c r="BW176" i="19"/>
  <c r="CF175" i="19"/>
  <c r="CC175" i="19"/>
  <c r="CD175" i="19"/>
  <c r="CE175" i="19"/>
  <c r="BX175" i="19"/>
  <c r="BU175" i="19"/>
  <c r="BV175" i="19"/>
  <c r="BW175" i="19"/>
  <c r="CB170" i="19"/>
  <c r="BY170" i="19"/>
  <c r="BZ170" i="19"/>
  <c r="CA170" i="19"/>
  <c r="BT170" i="19"/>
  <c r="BS170" i="19"/>
  <c r="CB169" i="19"/>
  <c r="BY169" i="19"/>
  <c r="BZ169" i="19"/>
  <c r="CA169" i="19"/>
  <c r="BT169" i="19"/>
  <c r="BS169" i="19"/>
  <c r="CF161" i="19"/>
  <c r="CC161" i="19"/>
  <c r="CD161" i="19"/>
  <c r="CE161" i="19"/>
  <c r="BX161" i="19"/>
  <c r="BU161" i="19"/>
  <c r="BV161" i="19"/>
  <c r="BW161" i="19"/>
  <c r="CF160" i="19"/>
  <c r="CC160" i="19"/>
  <c r="CD160" i="19"/>
  <c r="CE160" i="19"/>
  <c r="BX160" i="19"/>
  <c r="BU160" i="19"/>
  <c r="BV160" i="19"/>
  <c r="BW160" i="19"/>
  <c r="CF159" i="19"/>
  <c r="CC159" i="19"/>
  <c r="CD159" i="19"/>
  <c r="CE159" i="19"/>
  <c r="BX159" i="19"/>
  <c r="BU159" i="19"/>
  <c r="BV159" i="19"/>
  <c r="BW159" i="19"/>
  <c r="CF158" i="19"/>
  <c r="CC158" i="19"/>
  <c r="CD158" i="19"/>
  <c r="CE158" i="19"/>
  <c r="BX158" i="19"/>
  <c r="BU158" i="19"/>
  <c r="BV158" i="19"/>
  <c r="BW158" i="19"/>
  <c r="CF157" i="19"/>
  <c r="CC157" i="19"/>
  <c r="CD157" i="19"/>
  <c r="CE157" i="19"/>
  <c r="BX157" i="19"/>
  <c r="BU157" i="19"/>
  <c r="BV157" i="19"/>
  <c r="BW157" i="19"/>
  <c r="CF156" i="19"/>
  <c r="CC156" i="19"/>
  <c r="CD156" i="19"/>
  <c r="CE156" i="19"/>
  <c r="BX156" i="19"/>
  <c r="BU156" i="19"/>
  <c r="BV156" i="19"/>
  <c r="BW156" i="19"/>
  <c r="CF155" i="19"/>
  <c r="CC155" i="19"/>
  <c r="CD155" i="19"/>
  <c r="CE155" i="19"/>
  <c r="BX155" i="19"/>
  <c r="BU155" i="19"/>
  <c r="BV155" i="19"/>
  <c r="BW155" i="19"/>
  <c r="AZ153" i="19"/>
  <c r="AV153" i="19"/>
  <c r="CB152" i="19"/>
  <c r="BY152" i="19"/>
  <c r="BZ152" i="19"/>
  <c r="CA152" i="19"/>
  <c r="BT152" i="19"/>
  <c r="BS152" i="19"/>
  <c r="CB151" i="19"/>
  <c r="BY151" i="19"/>
  <c r="BZ151" i="19"/>
  <c r="CA151" i="19"/>
  <c r="BT151" i="19"/>
  <c r="BS151" i="19"/>
  <c r="CB150" i="19"/>
  <c r="BY150" i="19"/>
  <c r="BZ150" i="19"/>
  <c r="CA150" i="19"/>
  <c r="BT150" i="19"/>
  <c r="BS150" i="19"/>
  <c r="BY142" i="19"/>
  <c r="BZ142" i="19"/>
  <c r="CA142" i="19"/>
  <c r="CB142" i="19"/>
  <c r="BS142" i="19"/>
  <c r="BT142" i="19"/>
  <c r="BY141" i="19"/>
  <c r="BZ141" i="19"/>
  <c r="CA141" i="19"/>
  <c r="CB141" i="19"/>
  <c r="BS141" i="19"/>
  <c r="BT141" i="19"/>
  <c r="AZ120" i="19"/>
  <c r="AV120" i="19"/>
  <c r="CA119" i="19"/>
  <c r="CB119" i="19"/>
  <c r="BY119" i="19"/>
  <c r="BZ119" i="19"/>
  <c r="BS119" i="19"/>
  <c r="BT119" i="19"/>
  <c r="CC116" i="19"/>
  <c r="CD116" i="19"/>
  <c r="BY117" i="19"/>
  <c r="CA117" i="19"/>
  <c r="CB117" i="19"/>
  <c r="BZ117" i="19"/>
  <c r="BY118" i="19"/>
  <c r="CB118" i="19"/>
  <c r="BZ118" i="19"/>
  <c r="CA118" i="19"/>
  <c r="BY116" i="19"/>
  <c r="BZ116" i="19"/>
  <c r="CA116" i="19"/>
  <c r="CB116" i="19"/>
  <c r="BS118" i="19"/>
  <c r="BT118" i="19"/>
  <c r="CC117" i="19"/>
  <c r="CE117" i="19"/>
  <c r="CF117" i="19"/>
  <c r="CD117" i="19"/>
  <c r="BT117" i="19"/>
  <c r="BS117" i="19"/>
  <c r="BS116" i="19"/>
  <c r="BT116" i="19"/>
  <c r="AZ141" i="19"/>
  <c r="AV141" i="19"/>
  <c r="BB166" i="19"/>
  <c r="AV166" i="19"/>
  <c r="AZ166" i="19"/>
  <c r="BB148" i="19"/>
  <c r="AZ171" i="19"/>
  <c r="AV171" i="19"/>
  <c r="BB158" i="19"/>
  <c r="AV158" i="19"/>
  <c r="AZ158" i="19"/>
  <c r="BB134" i="19"/>
  <c r="AZ169" i="19"/>
  <c r="AV169" i="19"/>
  <c r="AZ145" i="19"/>
  <c r="AV145" i="19"/>
  <c r="BB143" i="19"/>
  <c r="AV143" i="19"/>
  <c r="AZ143" i="19"/>
  <c r="BB130" i="19"/>
  <c r="BB175" i="19"/>
  <c r="AV175" i="19"/>
  <c r="AZ175" i="19"/>
  <c r="AZ199" i="19"/>
  <c r="AZ163" i="19"/>
  <c r="AV163" i="19"/>
  <c r="AZ161" i="19"/>
  <c r="AV161" i="19"/>
  <c r="AZ138" i="19"/>
  <c r="AV138" i="19"/>
  <c r="AZ135" i="19"/>
  <c r="AV135" i="19"/>
  <c r="AZ123" i="19"/>
  <c r="AV123" i="19"/>
  <c r="AZ197" i="19"/>
  <c r="AV197" i="19"/>
  <c r="AZ195" i="19"/>
  <c r="AV195" i="19"/>
  <c r="AZ193" i="19"/>
  <c r="AV193" i="19"/>
  <c r="AZ191" i="19"/>
  <c r="AV191" i="19"/>
  <c r="AZ189" i="19"/>
  <c r="AV189" i="19"/>
  <c r="AZ187" i="19"/>
  <c r="AV187" i="19"/>
  <c r="AZ185" i="19"/>
  <c r="AV185" i="19"/>
  <c r="AZ183" i="19"/>
  <c r="AV183" i="19"/>
  <c r="AZ181" i="19"/>
  <c r="AV181" i="19"/>
  <c r="AZ177" i="19"/>
  <c r="AV177" i="19"/>
  <c r="AZ165" i="19"/>
  <c r="AV165" i="19"/>
  <c r="AZ162" i="19"/>
  <c r="AV162" i="19"/>
  <c r="AZ159" i="19"/>
  <c r="AV159" i="19"/>
  <c r="AZ149" i="19"/>
  <c r="AV149" i="19"/>
  <c r="AZ146" i="19"/>
  <c r="AV146" i="19"/>
  <c r="AZ144" i="19"/>
  <c r="AV144" i="19"/>
  <c r="AZ142" i="19"/>
  <c r="AV142" i="19"/>
  <c r="AZ137" i="19"/>
  <c r="AV137" i="19"/>
  <c r="AZ124" i="19"/>
  <c r="AV124" i="19"/>
  <c r="AZ173" i="19"/>
  <c r="AV173" i="19"/>
  <c r="AZ172" i="19"/>
  <c r="AV172" i="19"/>
  <c r="AZ170" i="19"/>
  <c r="AV170" i="19"/>
  <c r="AZ167" i="19"/>
  <c r="AV167" i="19"/>
  <c r="AZ157" i="19"/>
  <c r="AV157" i="19"/>
  <c r="AZ154" i="19"/>
  <c r="AV154" i="19"/>
  <c r="AZ151" i="19"/>
  <c r="AV151" i="19"/>
  <c r="AZ139" i="19"/>
  <c r="AV139" i="19"/>
  <c r="AZ134" i="19"/>
  <c r="AV134" i="19"/>
  <c r="AZ132" i="19"/>
  <c r="AV132" i="19"/>
  <c r="AZ131" i="19"/>
  <c r="AV131" i="19"/>
  <c r="AZ119" i="19"/>
  <c r="AV119" i="19"/>
  <c r="AV212" i="19"/>
  <c r="AZ212" i="19"/>
  <c r="BB212" i="19"/>
  <c r="AV206" i="19"/>
  <c r="AZ206" i="19"/>
  <c r="BB206" i="19"/>
  <c r="BB168" i="19"/>
  <c r="AV168" i="19"/>
  <c r="AZ168" i="19"/>
  <c r="BB160" i="19"/>
  <c r="AV160" i="19"/>
  <c r="AZ160" i="19"/>
  <c r="AV210" i="19"/>
  <c r="AZ210" i="19"/>
  <c r="BB210" i="19"/>
  <c r="AV198" i="19"/>
  <c r="AZ198" i="19"/>
  <c r="BB198" i="19"/>
  <c r="AV196" i="19"/>
  <c r="AZ196" i="19"/>
  <c r="BB196" i="19"/>
  <c r="AV194" i="19"/>
  <c r="AZ194" i="19"/>
  <c r="BB194" i="19"/>
  <c r="AV192" i="19"/>
  <c r="AZ192" i="19"/>
  <c r="BB192" i="19"/>
  <c r="AV190" i="19"/>
  <c r="AZ190" i="19"/>
  <c r="BB190" i="19"/>
  <c r="AV188" i="19"/>
  <c r="AZ188" i="19"/>
  <c r="BB188" i="19"/>
  <c r="AV186" i="19"/>
  <c r="AZ186" i="19"/>
  <c r="BB186" i="19"/>
  <c r="AV184" i="19"/>
  <c r="AZ184" i="19"/>
  <c r="BB184" i="19"/>
  <c r="AV182" i="19"/>
  <c r="AZ182" i="19"/>
  <c r="BB182" i="19"/>
  <c r="AV180" i="19"/>
  <c r="AZ180" i="19"/>
  <c r="BB180" i="19"/>
  <c r="AV204" i="19"/>
  <c r="AZ204" i="19"/>
  <c r="BB204" i="19"/>
  <c r="AV200" i="19"/>
  <c r="AZ200" i="19"/>
  <c r="BB200" i="19"/>
  <c r="BB164" i="19"/>
  <c r="AV164" i="19"/>
  <c r="AZ164" i="19"/>
  <c r="BB156" i="19"/>
  <c r="AV156" i="19"/>
  <c r="AZ156" i="19"/>
  <c r="AV202" i="19"/>
  <c r="AZ202" i="19"/>
  <c r="BB202" i="19"/>
  <c r="AV208" i="19"/>
  <c r="AZ208" i="19"/>
  <c r="BB208" i="19"/>
  <c r="AV214" i="19"/>
  <c r="AZ214" i="19"/>
  <c r="BB214" i="19"/>
  <c r="BB179" i="19"/>
  <c r="AV179" i="19"/>
  <c r="AZ179" i="19"/>
  <c r="AZ215" i="19"/>
  <c r="AV215" i="19"/>
  <c r="AZ213" i="19"/>
  <c r="AV213" i="19"/>
  <c r="AZ211" i="19"/>
  <c r="AV211" i="19"/>
  <c r="AZ209" i="19"/>
  <c r="AV209" i="19"/>
  <c r="AZ207" i="19"/>
  <c r="AV207" i="19"/>
  <c r="AZ205" i="19"/>
  <c r="AV205" i="19"/>
  <c r="AZ203" i="19"/>
  <c r="AV203" i="19"/>
  <c r="AZ201" i="19"/>
  <c r="AV201" i="19"/>
  <c r="AV199" i="19"/>
  <c r="AZ130" i="19"/>
  <c r="AV130" i="19"/>
  <c r="AZ126" i="19"/>
  <c r="AV126" i="19"/>
  <c r="AZ122" i="19"/>
  <c r="AV122" i="19"/>
  <c r="AZ152" i="19"/>
  <c r="AV152" i="19"/>
  <c r="AZ148" i="19"/>
  <c r="AV148" i="19"/>
  <c r="AZ140" i="19"/>
  <c r="AV140" i="19"/>
  <c r="AZ136" i="19"/>
  <c r="AV136" i="19"/>
  <c r="AZ129" i="19"/>
  <c r="AV129" i="19"/>
  <c r="AZ125" i="19"/>
  <c r="AV125" i="19"/>
  <c r="AZ121" i="19"/>
  <c r="AV121" i="19"/>
  <c r="AZ117" i="19"/>
  <c r="AV117" i="19"/>
  <c r="AZ116" i="19"/>
  <c r="AV116" i="19"/>
  <c r="AZ118" i="19"/>
  <c r="AV118" i="19"/>
  <c r="AZ176" i="19"/>
  <c r="AV176" i="19"/>
  <c r="BB127" i="19"/>
  <c r="AV127" i="19"/>
  <c r="AZ127" i="19"/>
  <c r="AZ178" i="19"/>
  <c r="AV178" i="19"/>
  <c r="AZ174" i="19"/>
  <c r="AV174" i="19"/>
  <c r="AZ147" i="19"/>
  <c r="AV147" i="19"/>
  <c r="BB133" i="19"/>
  <c r="AV133" i="19"/>
  <c r="AZ133" i="19"/>
  <c r="AZ128" i="19"/>
  <c r="AV128" i="19"/>
  <c r="M34" i="2"/>
  <c r="I40" i="2" l="1"/>
  <c r="X120" i="19" l="1"/>
  <c r="X121" i="19"/>
  <c r="X118" i="19"/>
  <c r="X117" i="19"/>
  <c r="X116" i="19"/>
  <c r="X119" i="19"/>
  <c r="X122" i="19"/>
  <c r="X123" i="19"/>
  <c r="X124" i="19"/>
  <c r="X125" i="19"/>
  <c r="X126" i="19"/>
  <c r="X146" i="19"/>
  <c r="U118" i="19" s="1"/>
  <c r="X173" i="19"/>
  <c r="X174" i="19"/>
  <c r="X175" i="19"/>
  <c r="X176" i="19"/>
  <c r="X177" i="19"/>
  <c r="X178" i="19"/>
  <c r="U119" i="19" l="1"/>
  <c r="U117" i="19"/>
  <c r="AA119" i="19"/>
  <c r="AA120" i="19"/>
  <c r="AA121" i="19"/>
  <c r="AA122" i="19"/>
  <c r="AA123" i="19"/>
  <c r="AA124" i="19"/>
  <c r="AA125" i="19"/>
  <c r="AA126" i="19"/>
  <c r="AA146" i="19"/>
  <c r="AA147" i="19"/>
  <c r="AA148" i="19"/>
  <c r="AA149" i="19"/>
  <c r="AA150" i="19"/>
  <c r="Z119" i="19"/>
  <c r="Z120" i="19"/>
  <c r="Z121" i="19"/>
  <c r="Z122" i="19"/>
  <c r="Z123" i="19"/>
  <c r="Z124" i="19"/>
  <c r="Z125" i="19"/>
  <c r="Z126" i="19"/>
  <c r="Z146" i="19"/>
  <c r="Z147" i="19"/>
  <c r="Z148" i="19"/>
  <c r="Z149" i="19"/>
  <c r="Z150" i="19"/>
  <c r="Z172" i="19"/>
  <c r="BP115" i="19" l="1"/>
  <c r="Y146" i="19" l="1"/>
  <c r="Y120" i="19"/>
  <c r="Y121" i="19"/>
  <c r="Y122" i="19"/>
  <c r="Y123" i="19"/>
  <c r="Y124" i="19"/>
  <c r="Y125" i="19"/>
  <c r="Y119" i="19"/>
  <c r="X115" i="19"/>
  <c r="U116" i="19" s="1"/>
  <c r="W173" i="19"/>
  <c r="AA173" i="19" s="1"/>
  <c r="W116" i="19"/>
  <c r="W118" i="19"/>
  <c r="W117" i="19"/>
  <c r="Z117" i="19" s="1"/>
  <c r="W115" i="19"/>
  <c r="AA115" i="19" s="1"/>
  <c r="C5" i="24"/>
  <c r="C8" i="24"/>
  <c r="Z178" i="19" l="1"/>
  <c r="Z177" i="19"/>
  <c r="Z175" i="19"/>
  <c r="Z176" i="19"/>
  <c r="Z174" i="19"/>
  <c r="Z173" i="19"/>
  <c r="AA118" i="19"/>
  <c r="Z118" i="19"/>
  <c r="AA117" i="19"/>
  <c r="AA116" i="19"/>
  <c r="Z116" i="19"/>
  <c r="Z115" i="19"/>
  <c r="B41" i="19"/>
  <c r="B42" i="19"/>
  <c r="B34" i="19"/>
  <c r="B35" i="19" s="1"/>
  <c r="B33" i="19"/>
  <c r="B30" i="19"/>
  <c r="B28" i="19"/>
  <c r="AW115" i="19"/>
  <c r="BG115" i="19" l="1"/>
  <c r="BE115" i="19"/>
  <c r="AD115" i="19"/>
  <c r="AE115" i="19"/>
  <c r="AF115" i="19"/>
  <c r="AG115" i="19"/>
  <c r="AH115" i="19"/>
  <c r="AI115" i="19"/>
  <c r="AJ115" i="19" s="1"/>
  <c r="AK115" i="19"/>
  <c r="AL115" i="19"/>
  <c r="AM115" i="19"/>
  <c r="AN115" i="19"/>
  <c r="AO115" i="19"/>
  <c r="AP115" i="19"/>
  <c r="AQ115" i="19"/>
  <c r="AR115" i="19"/>
  <c r="AS115" i="19"/>
  <c r="AT115" i="19"/>
  <c r="AU115" i="19"/>
  <c r="AY115" i="19" s="1"/>
  <c r="AX115" i="19"/>
  <c r="BA115" i="19"/>
  <c r="BD115" i="19"/>
  <c r="BH115" i="19"/>
  <c r="BI115" i="19"/>
  <c r="BJ115" i="19"/>
  <c r="BK115" i="19"/>
  <c r="BL115" i="19"/>
  <c r="BM115" i="19"/>
  <c r="AC115" i="19"/>
  <c r="BQ115" i="19" l="1"/>
  <c r="BR115" i="19"/>
  <c r="BS115" i="19"/>
  <c r="BT115" i="19"/>
  <c r="BU115" i="19"/>
  <c r="BX115" i="19"/>
  <c r="BW115" i="19"/>
  <c r="BV115" i="19"/>
  <c r="CF115" i="19"/>
  <c r="CE115" i="19"/>
  <c r="CD115" i="19"/>
  <c r="CC115" i="19"/>
  <c r="CB115" i="19"/>
  <c r="CA115" i="19"/>
  <c r="BZ115" i="19"/>
  <c r="BY115" i="19"/>
  <c r="BB115" i="19"/>
  <c r="AZ115" i="19"/>
  <c r="AV115" i="19"/>
  <c r="AC111" i="19"/>
  <c r="BO114" i="19"/>
  <c r="BP114" i="19"/>
  <c r="BN114" i="19"/>
  <c r="AE114" i="19"/>
  <c r="AF114" i="19"/>
  <c r="AG114" i="19"/>
  <c r="AH114" i="19"/>
  <c r="AI114" i="19"/>
  <c r="AJ114" i="19"/>
  <c r="AK114" i="19"/>
  <c r="AL114" i="19"/>
  <c r="AM114" i="19"/>
  <c r="AN114" i="19"/>
  <c r="AO114" i="19"/>
  <c r="AP114" i="19"/>
  <c r="AQ114" i="19"/>
  <c r="AR114" i="19"/>
  <c r="AS114" i="19"/>
  <c r="AT114" i="19"/>
  <c r="AU114" i="19"/>
  <c r="AV114" i="19"/>
  <c r="AW114" i="19"/>
  <c r="AX114" i="19"/>
  <c r="AY114" i="19"/>
  <c r="AZ114" i="19"/>
  <c r="BA114" i="19"/>
  <c r="BB114" i="19"/>
  <c r="BC114" i="19"/>
  <c r="BD114" i="19"/>
  <c r="BE114" i="19"/>
  <c r="BF114" i="19"/>
  <c r="BG114" i="19"/>
  <c r="BH114" i="19"/>
  <c r="BI114" i="19"/>
  <c r="BJ114" i="19"/>
  <c r="BK114" i="19"/>
  <c r="BL114" i="19"/>
  <c r="BM114" i="19"/>
  <c r="AD114" i="19"/>
  <c r="AC114" i="19"/>
  <c r="Q12" i="22"/>
  <c r="Q11" i="22"/>
  <c r="Q10" i="22"/>
  <c r="Q9" i="22"/>
  <c r="Q8" i="22"/>
  <c r="O8" i="22"/>
  <c r="Q7" i="22"/>
  <c r="O7" i="22"/>
  <c r="Q6" i="22"/>
  <c r="P6" i="22"/>
  <c r="O6" i="22"/>
  <c r="Q5" i="22"/>
  <c r="P5" i="22"/>
  <c r="O5" i="22"/>
  <c r="Q4" i="22"/>
  <c r="P4" i="22"/>
  <c r="O4" i="22"/>
  <c r="Q3" i="22"/>
  <c r="P3" i="22"/>
  <c r="O3" i="22"/>
  <c r="Q2" i="22"/>
  <c r="P2" i="22"/>
  <c r="O2" i="22"/>
  <c r="I116" i="19" l="1"/>
  <c r="I117" i="19"/>
  <c r="I118" i="19"/>
  <c r="I119" i="19"/>
  <c r="I120" i="19"/>
  <c r="I121" i="19"/>
  <c r="I122" i="19"/>
  <c r="I123" i="19"/>
  <c r="I124" i="19"/>
  <c r="I125" i="19"/>
  <c r="I126" i="19"/>
  <c r="I127" i="19"/>
  <c r="I115" i="19"/>
  <c r="N41" i="2" l="1"/>
  <c r="N40" i="2"/>
  <c r="N42" i="2"/>
  <c r="R143" i="19"/>
  <c r="Q143" i="19"/>
  <c r="P143" i="19"/>
  <c r="R142" i="19"/>
  <c r="Q142" i="19"/>
  <c r="P142" i="19"/>
  <c r="R141" i="19"/>
  <c r="Q141" i="19"/>
  <c r="P141" i="19"/>
  <c r="R140" i="19"/>
  <c r="Q140" i="19"/>
  <c r="P140" i="19"/>
  <c r="R139" i="19"/>
  <c r="Q139" i="19"/>
  <c r="P139" i="19"/>
  <c r="R138" i="19"/>
  <c r="Q138" i="19"/>
  <c r="P138" i="19"/>
  <c r="R137" i="19"/>
  <c r="Q137" i="19"/>
  <c r="P137" i="19"/>
  <c r="R136" i="19"/>
  <c r="Q136" i="19"/>
  <c r="P136" i="19"/>
  <c r="R135" i="19"/>
  <c r="Q135" i="19"/>
  <c r="P135" i="19"/>
  <c r="R134" i="19"/>
  <c r="Q134" i="19"/>
  <c r="P134" i="19"/>
  <c r="R133" i="19"/>
  <c r="Q133" i="19"/>
  <c r="P133" i="19"/>
  <c r="R132" i="19"/>
  <c r="Q132" i="19"/>
  <c r="P132" i="19"/>
  <c r="R131" i="19"/>
  <c r="Q131" i="19"/>
  <c r="P131" i="19"/>
  <c r="R130" i="19"/>
  <c r="Q130" i="19"/>
  <c r="P130" i="19"/>
  <c r="R129" i="19"/>
  <c r="Q129" i="19"/>
  <c r="P129" i="19"/>
  <c r="R128" i="19"/>
  <c r="Q128" i="19"/>
  <c r="P128" i="19"/>
  <c r="R127" i="19"/>
  <c r="Q127" i="19"/>
  <c r="P127" i="19"/>
  <c r="R126" i="19"/>
  <c r="Q126" i="19"/>
  <c r="P126" i="19"/>
  <c r="R125" i="19"/>
  <c r="Q125" i="19"/>
  <c r="P125" i="19"/>
  <c r="R124" i="19"/>
  <c r="Q124" i="19"/>
  <c r="P124" i="19"/>
  <c r="R123" i="19"/>
  <c r="Q123" i="19"/>
  <c r="P123" i="19"/>
  <c r="R122" i="19"/>
  <c r="Q122" i="19"/>
  <c r="P122" i="19"/>
  <c r="R121" i="19"/>
  <c r="Q121" i="19"/>
  <c r="P121" i="19"/>
  <c r="R120" i="19"/>
  <c r="Q120" i="19"/>
  <c r="P120" i="19"/>
  <c r="R119" i="19"/>
  <c r="Q119" i="19"/>
  <c r="P119" i="19"/>
  <c r="R118" i="19"/>
  <c r="Q118" i="19"/>
  <c r="P118" i="19"/>
  <c r="R117" i="19"/>
  <c r="Q117" i="19"/>
  <c r="P117" i="19"/>
  <c r="R116" i="19"/>
  <c r="Q116" i="19"/>
  <c r="P116" i="19"/>
  <c r="R115" i="19"/>
  <c r="Q115" i="19"/>
  <c r="P115" i="19"/>
  <c r="N37" i="21"/>
  <c r="N36" i="21"/>
  <c r="N35" i="21"/>
  <c r="N34" i="21"/>
  <c r="N33" i="21"/>
  <c r="N32" i="21"/>
  <c r="N31" i="21"/>
  <c r="N30" i="21"/>
  <c r="N29" i="21"/>
  <c r="N28" i="21"/>
  <c r="N27" i="21"/>
  <c r="N26" i="21"/>
  <c r="N25" i="21"/>
  <c r="N24" i="21"/>
  <c r="N23" i="21"/>
  <c r="N22" i="21"/>
  <c r="N21" i="21"/>
  <c r="N20" i="21"/>
  <c r="N19" i="21"/>
  <c r="N18" i="21"/>
  <c r="N17" i="21"/>
  <c r="N16" i="21"/>
  <c r="N15" i="21"/>
  <c r="N14" i="21"/>
  <c r="N13" i="21"/>
  <c r="N12" i="21"/>
  <c r="N11" i="21"/>
  <c r="N10" i="21"/>
  <c r="N9" i="21"/>
  <c r="N8" i="21"/>
  <c r="D107" i="19" l="1"/>
  <c r="B107" i="19" s="1"/>
  <c r="D106" i="19"/>
  <c r="B106" i="19" s="1"/>
  <c r="D109" i="19"/>
  <c r="B109" i="19" s="1"/>
  <c r="B110" i="19" s="1"/>
  <c r="D108" i="19"/>
  <c r="B108" i="19" s="1"/>
  <c r="E106" i="19"/>
  <c r="C106" i="19" s="1"/>
  <c r="F23" i="8"/>
  <c r="B93" i="19" s="1"/>
  <c r="F18" i="8"/>
  <c r="B91" i="19" s="1"/>
  <c r="C116" i="19" l="1"/>
  <c r="D116" i="19"/>
  <c r="E116" i="19"/>
  <c r="F116" i="19"/>
  <c r="G116" i="19"/>
  <c r="H116" i="19"/>
  <c r="J116" i="19"/>
  <c r="C117" i="19"/>
  <c r="D117" i="19"/>
  <c r="E117" i="19"/>
  <c r="F117" i="19"/>
  <c r="G117" i="19"/>
  <c r="H117" i="19"/>
  <c r="J117" i="19"/>
  <c r="C118" i="19"/>
  <c r="D118" i="19"/>
  <c r="E118" i="19"/>
  <c r="F118" i="19"/>
  <c r="G118" i="19"/>
  <c r="H118" i="19"/>
  <c r="J118" i="19"/>
  <c r="C119" i="19"/>
  <c r="D119" i="19"/>
  <c r="E119" i="19"/>
  <c r="F119" i="19"/>
  <c r="G119" i="19"/>
  <c r="H119" i="19"/>
  <c r="J119" i="19"/>
  <c r="C120" i="19"/>
  <c r="D120" i="19"/>
  <c r="E120" i="19"/>
  <c r="F120" i="19"/>
  <c r="G120" i="19"/>
  <c r="H120" i="19"/>
  <c r="J120" i="19"/>
  <c r="C121" i="19"/>
  <c r="D121" i="19"/>
  <c r="E121" i="19"/>
  <c r="F121" i="19"/>
  <c r="G121" i="19"/>
  <c r="H121" i="19"/>
  <c r="J121" i="19"/>
  <c r="C122" i="19"/>
  <c r="D122" i="19"/>
  <c r="E122" i="19"/>
  <c r="F122" i="19"/>
  <c r="G122" i="19"/>
  <c r="H122" i="19"/>
  <c r="J122" i="19"/>
  <c r="C123" i="19"/>
  <c r="D123" i="19"/>
  <c r="E123" i="19"/>
  <c r="F123" i="19"/>
  <c r="G123" i="19"/>
  <c r="H123" i="19"/>
  <c r="J123" i="19"/>
  <c r="C124" i="19"/>
  <c r="D124" i="19"/>
  <c r="E124" i="19"/>
  <c r="F124" i="19"/>
  <c r="G124" i="19"/>
  <c r="H124" i="19"/>
  <c r="J124" i="19"/>
  <c r="C125" i="19"/>
  <c r="D125" i="19"/>
  <c r="E125" i="19"/>
  <c r="F125" i="19"/>
  <c r="G125" i="19"/>
  <c r="H125" i="19"/>
  <c r="J125" i="19"/>
  <c r="C126" i="19"/>
  <c r="D126" i="19"/>
  <c r="E126" i="19"/>
  <c r="F126" i="19"/>
  <c r="G126" i="19"/>
  <c r="H126" i="19"/>
  <c r="J126" i="19"/>
  <c r="D127" i="19"/>
  <c r="E127" i="19"/>
  <c r="F127" i="19"/>
  <c r="G127" i="19"/>
  <c r="H127" i="19"/>
  <c r="J127" i="19"/>
  <c r="D115" i="19"/>
  <c r="E115" i="19"/>
  <c r="F115" i="19"/>
  <c r="G115" i="19"/>
  <c r="H115" i="19"/>
  <c r="J115" i="19"/>
  <c r="C115" i="19"/>
  <c r="D15" i="2" l="1"/>
  <c r="B8" i="19" s="1"/>
  <c r="C18" i="2"/>
  <c r="E2" i="19" l="1"/>
  <c r="B23" i="19"/>
  <c r="B22" i="19"/>
  <c r="B21" i="19"/>
  <c r="B20" i="19"/>
  <c r="B19" i="19"/>
  <c r="B11" i="19"/>
  <c r="B10" i="19"/>
  <c r="B9" i="19"/>
  <c r="B5" i="19"/>
  <c r="E111" i="19"/>
  <c r="F93" i="19"/>
  <c r="F92" i="19"/>
  <c r="F91" i="19"/>
  <c r="F90" i="19"/>
  <c r="L13" i="8" l="1"/>
  <c r="L12" i="8"/>
  <c r="L11" i="8"/>
  <c r="L10" i="8"/>
  <c r="L9" i="8"/>
  <c r="L8" i="8"/>
  <c r="L7" i="8"/>
  <c r="L6" i="8"/>
  <c r="K15" i="8"/>
  <c r="K14" i="8"/>
  <c r="K13" i="8"/>
  <c r="K11" i="8"/>
  <c r="K10" i="8"/>
  <c r="K9" i="8"/>
  <c r="K8" i="8"/>
  <c r="K7" i="8"/>
  <c r="K12" i="8"/>
  <c r="K6" i="8"/>
  <c r="J15" i="8"/>
  <c r="J14" i="8"/>
  <c r="J13" i="8"/>
  <c r="J12" i="8"/>
  <c r="J11" i="8"/>
  <c r="J10" i="8"/>
  <c r="J9" i="8"/>
  <c r="J8" i="8"/>
  <c r="J7" i="8"/>
  <c r="J6" i="8"/>
  <c r="M6" i="8" l="1"/>
  <c r="C10" i="11"/>
  <c r="C5" i="11"/>
  <c r="N39" i="2" l="1"/>
  <c r="N38" i="2"/>
  <c r="N37" i="2"/>
  <c r="N36" i="2"/>
  <c r="N35" i="2"/>
  <c r="N34" i="2"/>
  <c r="N33" i="2"/>
  <c r="L42" i="2"/>
  <c r="L41" i="2"/>
  <c r="L40" i="2"/>
  <c r="L39" i="2"/>
  <c r="L38" i="2"/>
  <c r="L37" i="2"/>
  <c r="L36" i="2"/>
  <c r="L35" i="2"/>
  <c r="M42" i="2"/>
  <c r="M41" i="2"/>
  <c r="M40" i="2"/>
  <c r="M39" i="2"/>
  <c r="M38" i="2"/>
  <c r="M37" i="2"/>
  <c r="M36" i="2"/>
  <c r="M35" i="2"/>
  <c r="M33" i="2"/>
  <c r="I42" i="2"/>
  <c r="I41" i="2"/>
  <c r="I39" i="2"/>
  <c r="I38" i="2"/>
  <c r="K36" i="2"/>
  <c r="K35" i="2"/>
  <c r="L33" i="2"/>
  <c r="L34" i="2"/>
  <c r="O33" i="2" l="1"/>
  <c r="F15" i="1" s="1"/>
  <c r="G15" i="1" s="1"/>
  <c r="B12" i="19" l="1"/>
  <c r="E15" i="1"/>
  <c r="C15" i="2"/>
  <c r="B6" i="19" s="1"/>
  <c r="C15" i="14" l="1"/>
  <c r="C6" i="2" l="1"/>
</calcChain>
</file>

<file path=xl/comments1.xml><?xml version="1.0" encoding="utf-8"?>
<comments xmlns="http://schemas.openxmlformats.org/spreadsheetml/2006/main">
  <authors>
    <author>Kane Jenny</author>
  </authors>
  <commentList>
    <comment ref="H10" authorId="0" shapeId="0">
      <text>
        <r>
          <rPr>
            <b/>
            <sz val="9"/>
            <color indexed="81"/>
            <rFont val="Tahoma"/>
            <family val="2"/>
          </rPr>
          <t>Kane Jenny:</t>
        </r>
        <r>
          <rPr>
            <sz val="9"/>
            <color indexed="81"/>
            <rFont val="Tahoma"/>
            <family val="2"/>
          </rPr>
          <t xml:space="preserve">
Updated
</t>
        </r>
      </text>
    </comment>
    <comment ref="H11" authorId="0" shapeId="0">
      <text>
        <r>
          <rPr>
            <b/>
            <sz val="9"/>
            <color indexed="81"/>
            <rFont val="Tahoma"/>
            <family val="2"/>
          </rPr>
          <t>Kane Jenny:</t>
        </r>
        <r>
          <rPr>
            <sz val="9"/>
            <color indexed="81"/>
            <rFont val="Tahoma"/>
            <family val="2"/>
          </rPr>
          <t xml:space="preserve">
Updated</t>
        </r>
      </text>
    </comment>
  </commentList>
</comments>
</file>

<file path=xl/comments2.xml><?xml version="1.0" encoding="utf-8"?>
<comments xmlns="http://schemas.openxmlformats.org/spreadsheetml/2006/main">
  <authors>
    <author>Connolly, Katarina</author>
  </authors>
  <commentList>
    <comment ref="I1" authorId="0" shapeId="0">
      <text>
        <r>
          <rPr>
            <b/>
            <sz val="9"/>
            <color indexed="81"/>
            <rFont val="Tahoma"/>
            <family val="2"/>
          </rPr>
          <t xml:space="preserve">Connolly, Katarina:
</t>
        </r>
        <r>
          <rPr>
            <sz val="9"/>
            <color indexed="81"/>
            <rFont val="Tahoma"/>
            <family val="2"/>
          </rPr>
          <t xml:space="preserve">
</t>
        </r>
        <r>
          <rPr>
            <b/>
            <sz val="9"/>
            <color indexed="81"/>
            <rFont val="Tahoma"/>
            <family val="2"/>
          </rPr>
          <t xml:space="preserve">NEW FIELD/INFO
</t>
        </r>
      </text>
    </comment>
  </commentList>
</comments>
</file>

<file path=xl/comments3.xml><?xml version="1.0" encoding="utf-8"?>
<comments xmlns="http://schemas.openxmlformats.org/spreadsheetml/2006/main">
  <authors>
    <author>Connolly, Katarina</author>
  </authors>
  <commentList>
    <comment ref="A1"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J1"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"Consideration per security offered"</t>
        </r>
      </text>
    </comment>
    <comment ref="K1" authorId="0" shapeId="0">
      <text>
        <r>
          <rPr>
            <b/>
            <sz val="9"/>
            <color indexed="81"/>
            <rFont val="Tahoma"/>
            <family val="2"/>
          </rPr>
          <t>Connolly, Katarina:</t>
        </r>
        <r>
          <rPr>
            <sz val="9"/>
            <color indexed="81"/>
            <rFont val="Tahoma"/>
            <family val="2"/>
          </rPr>
          <t xml:space="preserve">
</t>
        </r>
        <r>
          <rPr>
            <b/>
            <sz val="9"/>
            <color indexed="81"/>
            <rFont val="Tahoma"/>
            <family val="2"/>
          </rPr>
          <t xml:space="preserve">
NEW FIELD/ITEM</t>
        </r>
        <r>
          <rPr>
            <sz val="9"/>
            <color indexed="81"/>
            <rFont val="Tahoma"/>
            <family val="2"/>
          </rPr>
          <t xml:space="preserve">
Pop-up window to read "Taxonomy according to PR and MiFID / MIFIR."
</t>
        </r>
        <r>
          <rPr>
            <b/>
            <sz val="9"/>
            <color indexed="81"/>
            <rFont val="Tahoma"/>
            <family val="2"/>
          </rPr>
          <t>Kane, Jenny:</t>
        </r>
        <r>
          <rPr>
            <sz val="9"/>
            <color indexed="81"/>
            <rFont val="Tahoma"/>
            <family val="2"/>
          </rPr>
          <t xml:space="preserve">
Moved down from above as needed per ISIN.</t>
        </r>
      </text>
    </comment>
    <comment ref="L1"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FIELD/INFO
</t>
        </r>
        <r>
          <rPr>
            <sz val="9"/>
            <color indexed="81"/>
            <rFont val="Tahoma"/>
            <family val="2"/>
          </rPr>
          <t xml:space="preserve">"Taxonomy according to PR and MiFID / MIFIR."
</t>
        </r>
        <r>
          <rPr>
            <b/>
            <sz val="9"/>
            <color indexed="81"/>
            <rFont val="Tahoma"/>
            <family val="2"/>
          </rPr>
          <t>Kane, Jenny:</t>
        </r>
        <r>
          <rPr>
            <sz val="9"/>
            <color indexed="81"/>
            <rFont val="Tahoma"/>
            <family val="2"/>
          </rPr>
          <t xml:space="preserve">
Moved down from above as needed per ISIN.</t>
        </r>
      </text>
    </comment>
  </commentList>
</comments>
</file>

<file path=xl/comments4.xml><?xml version="1.0" encoding="utf-8"?>
<comments xmlns="http://schemas.openxmlformats.org/spreadsheetml/2006/main">
  <authors>
    <author>Connolly, Katarina</author>
  </authors>
  <commentList>
    <comment ref="C3"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5"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7" authorId="0" shapeId="0">
      <text>
        <r>
          <rPr>
            <b/>
            <sz val="9"/>
            <color indexed="81"/>
            <rFont val="Tahoma"/>
            <family val="2"/>
          </rPr>
          <t>Connolly, Katarina:</t>
        </r>
        <r>
          <rPr>
            <sz val="9"/>
            <color indexed="81"/>
            <rFont val="Tahoma"/>
            <family val="2"/>
          </rPr>
          <t xml:space="preserve">
</t>
        </r>
        <r>
          <rPr>
            <b/>
            <sz val="9"/>
            <color indexed="81"/>
            <rFont val="Tahoma"/>
            <family val="2"/>
          </rPr>
          <t xml:space="preserve">CAPTURED IN THE OLD TEMPLATE
</t>
        </r>
      </text>
    </comment>
    <comment ref="C8"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9"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1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11"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12"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18" authorId="0" shapeId="0">
      <text>
        <r>
          <rPr>
            <b/>
            <sz val="9"/>
            <color indexed="81"/>
            <rFont val="Tahoma"/>
            <family val="2"/>
          </rPr>
          <t>Connolly, Katarina:</t>
        </r>
        <r>
          <rPr>
            <sz val="9"/>
            <color indexed="81"/>
            <rFont val="Tahoma"/>
            <family val="2"/>
          </rPr>
          <t xml:space="preserve">
</t>
        </r>
        <r>
          <rPr>
            <b/>
            <sz val="9"/>
            <color indexed="81"/>
            <rFont val="Tahoma"/>
            <family val="2"/>
          </rPr>
          <t>NEW FIELD/INFO</t>
        </r>
        <r>
          <rPr>
            <sz val="9"/>
            <color indexed="81"/>
            <rFont val="Tahoma"/>
            <family val="2"/>
          </rPr>
          <t xml:space="preserve">
</t>
        </r>
      </text>
    </comment>
    <comment ref="C44" authorId="0" shapeId="0">
      <text>
        <r>
          <rPr>
            <b/>
            <sz val="9"/>
            <color indexed="81"/>
            <rFont val="Tahoma"/>
            <family val="2"/>
          </rPr>
          <t>Connolly, Katarina:</t>
        </r>
        <r>
          <rPr>
            <sz val="9"/>
            <color indexed="81"/>
            <rFont val="Tahoma"/>
            <family val="2"/>
          </rPr>
          <t xml:space="preserve">
</t>
        </r>
        <r>
          <rPr>
            <b/>
            <sz val="9"/>
            <color indexed="81"/>
            <rFont val="Tahoma"/>
            <family val="2"/>
          </rPr>
          <t xml:space="preserve">
NEW FIELD/ITEM</t>
        </r>
        <r>
          <rPr>
            <sz val="9"/>
            <color indexed="81"/>
            <rFont val="Tahoma"/>
            <family val="2"/>
          </rPr>
          <t xml:space="preserve">
Pop-up window to read "Taxonomy according to PR and MiFID / MIFIR."</t>
        </r>
      </text>
    </comment>
    <comment ref="C51"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FIELD/INFO
</t>
        </r>
        <r>
          <rPr>
            <sz val="9"/>
            <color indexed="81"/>
            <rFont val="Tahoma"/>
            <family val="2"/>
          </rPr>
          <t>"Taxonomy according to PR and MiFID / MIFIR."</t>
        </r>
      </text>
    </comment>
    <comment ref="F52" authorId="0" shapeId="0">
      <text>
        <r>
          <rPr>
            <b/>
            <sz val="9"/>
            <color indexed="81"/>
            <rFont val="Tahoma"/>
            <family val="2"/>
          </rPr>
          <t xml:space="preserve">Connolly, Katarina:
</t>
        </r>
        <r>
          <rPr>
            <sz val="9"/>
            <color indexed="81"/>
            <rFont val="Tahoma"/>
            <family val="2"/>
          </rPr>
          <t xml:space="preserve">
</t>
        </r>
        <r>
          <rPr>
            <u/>
            <sz val="9"/>
            <color indexed="81"/>
            <rFont val="Tahoma"/>
            <family val="2"/>
          </rPr>
          <t>Dropdown Menu of Regulated Markets</t>
        </r>
        <r>
          <rPr>
            <sz val="9"/>
            <color indexed="81"/>
            <rFont val="Tahoma"/>
            <family val="2"/>
          </rPr>
          <t xml:space="preserve">:
Euronext Dublin
Wiener Börse AG
Euronext Brussels
Nasdaq Copenhagen A/S
Nasdaq Helsinki Oy
Euronext Paris SA
Frankfurter Wertpapierboerse (Regulierter Markt)
Baden-Wuerttembergische Wertpapierboerse (Relulierter Markt)
Borsa Italiana S.P.A. – MOT
Bourse de Luxembourg
Euronext Amsterdam N.V.
Oslo Bors ASA
Euronext Lisbon – Sociedade Gestora de Mercados Regulamentados, SA
Mercado de Renta Fija, AIAF
Mercado Electrónico de Renta Fija, MERF
Nasdaq Stockholm AB
London Stock Exchange Regulated Market
Other
</t>
        </r>
      </text>
    </comment>
    <comment ref="F53" authorId="0" shapeId="0">
      <text>
        <r>
          <rPr>
            <b/>
            <sz val="9"/>
            <color indexed="81"/>
            <rFont val="Tahoma"/>
            <family val="2"/>
          </rPr>
          <t xml:space="preserve">Connolly, Katarina:
</t>
        </r>
        <r>
          <rPr>
            <sz val="9"/>
            <color indexed="81"/>
            <rFont val="Tahoma"/>
            <family val="2"/>
          </rPr>
          <t xml:space="preserve">
</t>
        </r>
        <r>
          <rPr>
            <u/>
            <sz val="9"/>
            <color indexed="81"/>
            <rFont val="Tahoma"/>
            <family val="2"/>
          </rPr>
          <t>Dropdown Menu of Regulated Markets</t>
        </r>
        <r>
          <rPr>
            <sz val="9"/>
            <color indexed="81"/>
            <rFont val="Tahoma"/>
            <family val="2"/>
          </rPr>
          <t xml:space="preserve">:
Euronext Dublin
Wiener Börse AG
Euronext Brussels
Nasdaq Copenhagen A/S
Nasdaq Helsinki Oy
Euronext Paris SA
Frankfurter Wertpapierboerse (Regulierter Markt)
Baden-Wuerttembergische Wertpapierboerse (Relulierter Markt)
Borsa Italiana S.P.A. – MOT
Bourse de Luxembourg
Euronext Amsterdam N.V.
Oslo Bors ASA
Euronext Lisbon – Sociedade Gestora de Mercados Regulamentados, SA
Mercado de Renta Fija, AIAF
Mercado Electrónico de Renta Fija, MERF
Nasdaq Stockholm AB
London Stock Exchange Regulated Market
Other
</t>
        </r>
      </text>
    </comment>
    <comment ref="C58"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r>
          <rPr>
            <sz val="9"/>
            <color indexed="81"/>
            <rFont val="Tahoma"/>
            <family val="2"/>
          </rPr>
          <t xml:space="preserve">
</t>
        </r>
      </text>
    </comment>
    <comment ref="C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CAPTURED IN THE OLD TEMPLATE
</t>
        </r>
      </text>
    </comment>
    <comment ref="F60" authorId="0" shapeId="0">
      <text>
        <r>
          <rPr>
            <b/>
            <sz val="9"/>
            <color indexed="81"/>
            <rFont val="Tahoma"/>
            <family val="2"/>
          </rPr>
          <t>Connolly, Katarina:</t>
        </r>
        <r>
          <rPr>
            <sz val="9"/>
            <color indexed="81"/>
            <rFont val="Tahoma"/>
            <family val="2"/>
          </rPr>
          <t xml:space="preserve">
</t>
        </r>
        <r>
          <rPr>
            <b/>
            <sz val="9"/>
            <color indexed="81"/>
            <rFont val="Tahoma"/>
            <family val="2"/>
          </rPr>
          <t>NEW FIELD/INFO</t>
        </r>
      </text>
    </comment>
    <comment ref="G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FIELD/INFO
</t>
        </r>
      </text>
    </comment>
    <comment ref="H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I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J60" authorId="0" shapeId="0">
      <text>
        <r>
          <rPr>
            <b/>
            <sz val="9"/>
            <color indexed="81"/>
            <rFont val="Tahoma"/>
            <family val="2"/>
          </rPr>
          <t>Connolly, Katarina:</t>
        </r>
        <r>
          <rPr>
            <sz val="9"/>
            <color indexed="81"/>
            <rFont val="Tahoma"/>
            <family val="2"/>
          </rPr>
          <t xml:space="preserve">
</t>
        </r>
        <r>
          <rPr>
            <b/>
            <sz val="9"/>
            <color indexed="81"/>
            <rFont val="Tahoma"/>
            <family val="2"/>
          </rPr>
          <t>NEW FIELD/INFO</t>
        </r>
        <r>
          <rPr>
            <sz val="9"/>
            <color indexed="81"/>
            <rFont val="Tahoma"/>
            <family val="2"/>
          </rPr>
          <t xml:space="preserve">
</t>
        </r>
      </text>
    </comment>
    <comment ref="K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L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CAPTURED IN THE OLD TEMPLATE 
</t>
        </r>
        <r>
          <rPr>
            <sz val="9"/>
            <color indexed="81"/>
            <rFont val="Tahoma"/>
            <family val="2"/>
          </rPr>
          <t>(as currency)</t>
        </r>
      </text>
    </comment>
    <comment ref="M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CAPTURED IN THE OLD TEMPLATE
</t>
        </r>
        <r>
          <rPr>
            <sz val="9"/>
            <color indexed="81"/>
            <rFont val="Tahoma"/>
            <family val="2"/>
          </rPr>
          <t>Previously as Expected</t>
        </r>
        <r>
          <rPr>
            <b/>
            <sz val="9"/>
            <color indexed="81"/>
            <rFont val="Tahoma"/>
            <family val="2"/>
          </rPr>
          <t xml:space="preserve"> </t>
        </r>
        <r>
          <rPr>
            <sz val="9"/>
            <color indexed="81"/>
            <rFont val="Tahoma"/>
            <family val="2"/>
          </rPr>
          <t>Maturity Date</t>
        </r>
      </text>
    </comment>
    <comment ref="N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O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P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Q60"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R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 xml:space="preserve">
"Number of securities offered"</t>
        </r>
      </text>
    </comment>
    <comment ref="S60" authorId="0" shapeId="0">
      <text>
        <r>
          <rPr>
            <b/>
            <sz val="9"/>
            <color indexed="81"/>
            <rFont val="Tahoma"/>
            <family val="2"/>
          </rPr>
          <t>Connolly, Katarina:</t>
        </r>
        <r>
          <rPr>
            <sz val="9"/>
            <color indexed="81"/>
            <rFont val="Tahoma"/>
            <family val="2"/>
          </rPr>
          <t xml:space="preserve">
Previously as Final Offer Price
"Price per security offered"</t>
        </r>
      </text>
    </comment>
    <comment ref="T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"Consideration per security offered"</t>
        </r>
      </text>
    </comment>
    <comment ref="U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"Volume per unit raised"</t>
        </r>
      </text>
    </comment>
    <comment ref="V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"Price per unit raised"</t>
        </r>
      </text>
    </comment>
    <comment ref="W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 xml:space="preserve">
"Consideration per unit raised"</t>
        </r>
      </text>
    </comment>
    <comment ref="X60" authorId="0" shapeId="0">
      <text>
        <r>
          <rPr>
            <b/>
            <sz val="9"/>
            <color indexed="81"/>
            <rFont val="Tahoma"/>
            <family val="2"/>
          </rPr>
          <t>Connolly, Katarina:</t>
        </r>
        <r>
          <rPr>
            <sz val="9"/>
            <color indexed="81"/>
            <rFont val="Tahoma"/>
            <family val="2"/>
          </rPr>
          <t xml:space="preserve">
</t>
        </r>
        <r>
          <rPr>
            <b/>
            <sz val="9"/>
            <color indexed="81"/>
            <rFont val="Tahoma"/>
            <family val="2"/>
          </rPr>
          <t xml:space="preserve">NEW FIELD/ITEM
</t>
        </r>
        <r>
          <rPr>
            <sz val="9"/>
            <color indexed="81"/>
            <rFont val="Tahoma"/>
            <family val="2"/>
          </rPr>
          <t>"Indicator about whether the security is subject to bail-in rules under Directive 2014/59/EU."</t>
        </r>
      </text>
    </comment>
    <comment ref="O62" authorId="0" shapeId="0">
      <text>
        <r>
          <rPr>
            <b/>
            <sz val="9"/>
            <color indexed="81"/>
            <rFont val="Tahoma"/>
            <family val="2"/>
          </rPr>
          <t>Connolly, Katarina:</t>
        </r>
        <r>
          <rPr>
            <sz val="9"/>
            <color indexed="81"/>
            <rFont val="Tahoma"/>
            <family val="2"/>
          </rPr>
          <t xml:space="preserve">
</t>
        </r>
        <r>
          <rPr>
            <u/>
            <sz val="9"/>
            <color indexed="81"/>
            <rFont val="Tahoma"/>
            <family val="2"/>
          </rPr>
          <t>Dropdown Menu of Regulated Markets</t>
        </r>
        <r>
          <rPr>
            <sz val="9"/>
            <color indexed="81"/>
            <rFont val="Tahoma"/>
            <family val="2"/>
          </rPr>
          <t xml:space="preserve">:
Euronext Dublin
Wiener Börse AG
Euronext Brussels
Nasdaq Copenhagen A/S
Nasdaq Helsinki Oy
Euronext Paris SA
Frankfurter Wertpapierboerse (Regulierter Markt)
Baden-Wuerttembergische Wertpapierboerse (Relulierter Markt)
Borsa Italiana S.P.A. – MOT
Bourse de Luxembourg
Euronext Amsterdam N.V.
Oslo Bors ASA
Euronext Lisbon – Sociedade Gestora de Mercados Regulamentados, SA
Mercado de Renta Fija, AIAF
Mercado Electrónico de Renta Fija, MERF
Nasdaq Stockholm AB
London Stock Exchange Regulated Market
Other
</t>
        </r>
      </text>
    </comment>
    <comment ref="P62" authorId="0" shapeId="0">
      <text>
        <r>
          <rPr>
            <b/>
            <sz val="9"/>
            <color indexed="81"/>
            <rFont val="Tahoma"/>
            <family val="2"/>
          </rPr>
          <t>Connolly, Katarina:</t>
        </r>
        <r>
          <rPr>
            <sz val="9"/>
            <color indexed="81"/>
            <rFont val="Tahoma"/>
            <family val="2"/>
          </rPr>
          <t xml:space="preserve">
</t>
        </r>
        <r>
          <rPr>
            <u/>
            <sz val="9"/>
            <color indexed="81"/>
            <rFont val="Tahoma"/>
            <family val="2"/>
          </rPr>
          <t>Dropdown Menu of Regulated Markets</t>
        </r>
        <r>
          <rPr>
            <sz val="9"/>
            <color indexed="81"/>
            <rFont val="Tahoma"/>
            <family val="2"/>
          </rPr>
          <t xml:space="preserve">:
Euronext Dublin
Wiener Börse AG
Euronext Brussels
Nasdaq Copenhagen A/S
Nasdaq Helsinki Oy
Euronext Paris SA
Frankfurter Wertpapierboerse (Regulierter Markt)
Baden-Wuerttembergische Wertpapierboerse (Relulierter Markt)
Borsa Italiana S.P.A. – MOT
Bourse de Luxembourg
Euronext Amsterdam N.V.
Oslo Bors ASA
Euronext Lisbon – Sociedade Gestora de Mercados Regulamentados, SA
Mercado de Renta Fija, AIAF
Mercado Electrónico de Renta Fija, MERF
Nasdaq Stockholm AB
London Stock Exchange Regulated Market
Other
</t>
        </r>
      </text>
    </comment>
    <comment ref="A78" authorId="0" shapeId="0">
      <text>
        <r>
          <rPr>
            <b/>
            <sz val="9"/>
            <color indexed="81"/>
            <rFont val="Tahoma"/>
            <family val="2"/>
          </rPr>
          <t>Connolly, Katarina:</t>
        </r>
        <r>
          <rPr>
            <sz val="9"/>
            <color indexed="81"/>
            <rFont val="Tahoma"/>
            <family val="2"/>
          </rPr>
          <t xml:space="preserve">
Optional field
</t>
        </r>
      </text>
    </comment>
    <comment ref="C78"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List>
</comments>
</file>

<file path=xl/comments5.xml><?xml version="1.0" encoding="utf-8"?>
<comments xmlns="http://schemas.openxmlformats.org/spreadsheetml/2006/main">
  <authors>
    <author>Connolly, Katarina</author>
  </authors>
  <commentList>
    <comment ref="B3"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G5" authorId="0" shapeId="0">
      <text>
        <r>
          <rPr>
            <b/>
            <sz val="9"/>
            <color indexed="81"/>
            <rFont val="Tahoma"/>
            <family val="2"/>
          </rPr>
          <t xml:space="preserve">Connolly, Katarina:
</t>
        </r>
        <r>
          <rPr>
            <b/>
            <sz val="9"/>
            <color indexed="81"/>
            <rFont val="Tahoma"/>
            <family val="2"/>
          </rPr>
          <t xml:space="preserve">
CAPTURED IN THE OLD TEMPLATE</t>
        </r>
      </text>
    </comment>
    <comment ref="F7"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G7"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H7"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8"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D40" authorId="0" shapeId="0">
      <text>
        <r>
          <rPr>
            <b/>
            <sz val="9"/>
            <color indexed="81"/>
            <rFont val="Tahoma"/>
            <family val="2"/>
          </rPr>
          <t>Connolly, Katarina:</t>
        </r>
        <r>
          <rPr>
            <sz val="9"/>
            <color indexed="81"/>
            <rFont val="Tahoma"/>
            <family val="2"/>
          </rPr>
          <t xml:space="preserve">
</t>
        </r>
        <r>
          <rPr>
            <sz val="9"/>
            <color indexed="81"/>
            <rFont val="Tahoma"/>
            <family val="2"/>
          </rPr>
          <t xml:space="preserve">
</t>
        </r>
        <r>
          <rPr>
            <b/>
            <sz val="9"/>
            <color indexed="81"/>
            <rFont val="Tahoma"/>
            <family val="2"/>
          </rPr>
          <t>CAPTURED IN THE OLD TEMPLATE</t>
        </r>
      </text>
    </comment>
  </commentList>
</comments>
</file>

<file path=xl/comments6.xml><?xml version="1.0" encoding="utf-8"?>
<comments xmlns="http://schemas.openxmlformats.org/spreadsheetml/2006/main">
  <authors>
    <author>Connolly, Katarina</author>
  </authors>
  <commentList>
    <comment ref="C3" authorId="0" shapeId="0">
      <text>
        <r>
          <rPr>
            <b/>
            <sz val="9"/>
            <color indexed="81"/>
            <rFont val="Tahoma"/>
            <family val="2"/>
          </rPr>
          <t>Connolly, Katarina:</t>
        </r>
        <r>
          <rPr>
            <sz val="9"/>
            <color indexed="81"/>
            <rFont val="Tahoma"/>
            <family val="2"/>
          </rPr>
          <t xml:space="preserve">
all </t>
        </r>
        <r>
          <rPr>
            <b/>
            <sz val="9"/>
            <color indexed="81"/>
            <rFont val="Tahoma"/>
            <family val="2"/>
          </rPr>
          <t>NEW FIELDS/INFO</t>
        </r>
      </text>
    </comment>
    <comment ref="F15" authorId="0" shapeId="0">
      <text>
        <r>
          <rPr>
            <b/>
            <sz val="9"/>
            <color indexed="81"/>
            <rFont val="Tahoma"/>
            <family val="2"/>
          </rPr>
          <t>Connolly, Katarina:</t>
        </r>
        <r>
          <rPr>
            <sz val="9"/>
            <color indexed="81"/>
            <rFont val="Tahoma"/>
            <family val="2"/>
          </rPr>
          <t xml:space="preserve">
Dropdown Menu of countries
</t>
        </r>
      </text>
    </comment>
    <comment ref="F16" authorId="0" shapeId="0">
      <text>
        <r>
          <rPr>
            <b/>
            <sz val="9"/>
            <color indexed="81"/>
            <rFont val="Tahoma"/>
            <family val="2"/>
          </rPr>
          <t>Connolly, Katarina:</t>
        </r>
        <r>
          <rPr>
            <sz val="9"/>
            <color indexed="81"/>
            <rFont val="Tahoma"/>
            <family val="2"/>
          </rPr>
          <t xml:space="preserve">
Dropdown Menu of countries
</t>
        </r>
      </text>
    </comment>
    <comment ref="F22" authorId="0" shapeId="0">
      <text>
        <r>
          <rPr>
            <b/>
            <sz val="9"/>
            <color indexed="81"/>
            <rFont val="Tahoma"/>
            <family val="2"/>
          </rPr>
          <t>Connolly, Katarina:</t>
        </r>
        <r>
          <rPr>
            <sz val="9"/>
            <color indexed="81"/>
            <rFont val="Tahoma"/>
            <family val="2"/>
          </rPr>
          <t xml:space="preserve">
Dropdown Menu of countries
</t>
        </r>
      </text>
    </comment>
    <comment ref="C25"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26"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34"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35"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F35" authorId="0" shapeId="0">
      <text>
        <r>
          <rPr>
            <b/>
            <sz val="9"/>
            <color indexed="81"/>
            <rFont val="Tahoma"/>
            <family val="2"/>
          </rPr>
          <t>Connolly, Katarina:</t>
        </r>
        <r>
          <rPr>
            <sz val="9"/>
            <color indexed="81"/>
            <rFont val="Tahoma"/>
            <family val="2"/>
          </rPr>
          <t xml:space="preserve">
</t>
        </r>
        <r>
          <rPr>
            <b/>
            <sz val="9"/>
            <color indexed="81"/>
            <rFont val="Tahoma"/>
            <family val="2"/>
          </rPr>
          <t xml:space="preserve">CAPTURED IN THE OLD TEMPLATE
</t>
        </r>
      </text>
    </comment>
    <comment ref="C36"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F36"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37"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40"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41"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r>
          <rPr>
            <sz val="9"/>
            <color indexed="81"/>
            <rFont val="Tahoma"/>
            <family val="2"/>
          </rPr>
          <t xml:space="preserve">
</t>
        </r>
      </text>
    </comment>
    <comment ref="C42"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45" authorId="0" shapeId="0">
      <text>
        <r>
          <rPr>
            <b/>
            <sz val="9"/>
            <color indexed="81"/>
            <rFont val="Tahoma"/>
            <family val="2"/>
          </rPr>
          <t>Connolly, Katarina:</t>
        </r>
        <r>
          <rPr>
            <sz val="9"/>
            <color indexed="81"/>
            <rFont val="Tahoma"/>
            <family val="2"/>
          </rPr>
          <t xml:space="preserve">
</t>
        </r>
        <r>
          <rPr>
            <b/>
            <sz val="9"/>
            <color indexed="81"/>
            <rFont val="Tahoma"/>
            <family val="2"/>
          </rPr>
          <t xml:space="preserve">
NEW FIELD/INFO</t>
        </r>
      </text>
    </comment>
    <comment ref="D46" authorId="0" shapeId="0">
      <text>
        <r>
          <rPr>
            <b/>
            <sz val="9"/>
            <color indexed="81"/>
            <rFont val="Tahoma"/>
            <family val="2"/>
          </rPr>
          <t>Connolly, Katarina:</t>
        </r>
        <r>
          <rPr>
            <sz val="9"/>
            <color indexed="81"/>
            <rFont val="Tahoma"/>
            <family val="2"/>
          </rPr>
          <t xml:space="preserve">
</t>
        </r>
        <r>
          <rPr>
            <b/>
            <sz val="9"/>
            <color indexed="81"/>
            <rFont val="Tahoma"/>
            <family val="2"/>
          </rPr>
          <t xml:space="preserve">
NEW FIELD/INFO</t>
        </r>
      </text>
    </comment>
    <comment ref="C61" authorId="0" shapeId="0">
      <text>
        <r>
          <rPr>
            <b/>
            <sz val="9"/>
            <color indexed="81"/>
            <rFont val="Tahoma"/>
            <family val="2"/>
          </rPr>
          <t>Connolly, Katarina:</t>
        </r>
        <r>
          <rPr>
            <sz val="9"/>
            <color indexed="81"/>
            <rFont val="Tahoma"/>
            <family val="2"/>
          </rPr>
          <t xml:space="preserve">
Multiple options</t>
        </r>
      </text>
    </comment>
    <comment ref="C62" authorId="0" shapeId="0">
      <text>
        <r>
          <rPr>
            <b/>
            <sz val="9"/>
            <color indexed="81"/>
            <rFont val="Tahoma"/>
            <family val="2"/>
          </rPr>
          <t>Connolly, Katarina:</t>
        </r>
        <r>
          <rPr>
            <sz val="9"/>
            <color indexed="81"/>
            <rFont val="Tahoma"/>
            <family val="2"/>
          </rPr>
          <t xml:space="preserve">
Multiple options
</t>
        </r>
      </text>
    </comment>
    <comment ref="C75" authorId="0" shapeId="0">
      <text>
        <r>
          <rPr>
            <b/>
            <sz val="9"/>
            <color indexed="81"/>
            <rFont val="Tahoma"/>
            <family val="2"/>
          </rPr>
          <t>Connolly, Katarina:</t>
        </r>
        <r>
          <rPr>
            <sz val="9"/>
            <color indexed="81"/>
            <rFont val="Tahoma"/>
            <family val="2"/>
          </rPr>
          <t xml:space="preserve">
</t>
        </r>
        <r>
          <rPr>
            <b/>
            <sz val="9"/>
            <color indexed="81"/>
            <rFont val="Tahoma"/>
            <family val="2"/>
          </rPr>
          <t>CAPTURED IN THE OLD TEMPLATE</t>
        </r>
      </text>
    </comment>
    <comment ref="C76"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 ref="C78"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List>
</comments>
</file>

<file path=xl/comments7.xml><?xml version="1.0" encoding="utf-8"?>
<comments xmlns="http://schemas.openxmlformats.org/spreadsheetml/2006/main">
  <authors>
    <author>Connolly, Katarina</author>
  </authors>
  <commentList>
    <comment ref="E1" authorId="0" shapeId="0">
      <text>
        <r>
          <rPr>
            <b/>
            <sz val="9"/>
            <color indexed="81"/>
            <rFont val="Tahoma"/>
            <family val="2"/>
          </rPr>
          <t>Connolly, Katarina:</t>
        </r>
        <r>
          <rPr>
            <sz val="9"/>
            <color indexed="81"/>
            <rFont val="Tahoma"/>
            <family val="2"/>
          </rPr>
          <t xml:space="preserve">
</t>
        </r>
        <r>
          <rPr>
            <b/>
            <sz val="9"/>
            <color indexed="81"/>
            <rFont val="Tahoma"/>
            <family val="2"/>
          </rPr>
          <t xml:space="preserve">
CAPTURED IN THE OLD TEMPLATE</t>
        </r>
      </text>
    </comment>
  </commentList>
</comments>
</file>

<file path=xl/sharedStrings.xml><?xml version="1.0" encoding="utf-8"?>
<sst xmlns="http://schemas.openxmlformats.org/spreadsheetml/2006/main" count="3492" uniqueCount="1474">
  <si>
    <t>The Central Bank may process personal data provided by you in order to fulfil its statutory functions or to facilitate its business operations. Any personal data will be processed in accordance with the requirements of data protection legislation. Any queries concerning the processing of personal data by the Central Bank may be directed to dataprotection@centralbank.ie. A copy of the Central Bank’s Data Protection Notice is available at http://www.centralbank.ie/fns/privacy-statement.</t>
  </si>
  <si>
    <t xml:space="preserve">Delegated Authority Confirmation: </t>
  </si>
  <si>
    <t>Sanctions Confirmation:</t>
  </si>
  <si>
    <t xml:space="preserve">APM Confirmation: </t>
  </si>
  <si>
    <t xml:space="preserve">Knowledge Confirmation: </t>
  </si>
  <si>
    <t>Additional Notes:</t>
  </si>
  <si>
    <t>TICK BOX</t>
  </si>
  <si>
    <t>Do you require an invoice for fee payment?</t>
  </si>
  <si>
    <t>Payer:</t>
  </si>
  <si>
    <t>Payment Method:</t>
  </si>
  <si>
    <t>Bank:</t>
  </si>
  <si>
    <t>Intermediary Bank:</t>
  </si>
  <si>
    <t>Invoice Contact Name:</t>
  </si>
  <si>
    <t>Invoice Contact Address:</t>
  </si>
  <si>
    <t>Country:</t>
  </si>
  <si>
    <t>Name</t>
  </si>
  <si>
    <t>Content</t>
  </si>
  <si>
    <t>Submission Details</t>
  </si>
  <si>
    <t>Securities Details</t>
  </si>
  <si>
    <t>Approval Letter Addressee:</t>
  </si>
  <si>
    <t>Name:</t>
  </si>
  <si>
    <t>Address Line 1</t>
  </si>
  <si>
    <t>Address Line 2</t>
  </si>
  <si>
    <t>Address Line 3</t>
  </si>
  <si>
    <t>Address Line 4</t>
  </si>
  <si>
    <t>Details related to the Approval of the document</t>
  </si>
  <si>
    <t>Approval</t>
  </si>
  <si>
    <t>Does the submission contain an omission request?</t>
  </si>
  <si>
    <t>Does the submission contain a passporting request?</t>
  </si>
  <si>
    <t>Annex Item(s) Omitted:</t>
  </si>
  <si>
    <t>Reason for Omission:</t>
  </si>
  <si>
    <t>Host Countries for which passporting is required (please tick relevant boxes):</t>
  </si>
  <si>
    <t>Passport to:</t>
  </si>
  <si>
    <t>Public Offer</t>
  </si>
  <si>
    <t>Admission to Trading</t>
  </si>
  <si>
    <t>Translation required</t>
  </si>
  <si>
    <t>Austria</t>
  </si>
  <si>
    <t>Belgium</t>
  </si>
  <si>
    <t>Bulgaria</t>
  </si>
  <si>
    <t>Croatia</t>
  </si>
  <si>
    <t>Cyprus</t>
  </si>
  <si>
    <t>Czech Republic</t>
  </si>
  <si>
    <t>Denmark</t>
  </si>
  <si>
    <t>Estonia</t>
  </si>
  <si>
    <t>Finland</t>
  </si>
  <si>
    <t>France</t>
  </si>
  <si>
    <t>Germany</t>
  </si>
  <si>
    <t>Greece</t>
  </si>
  <si>
    <t>Hungary</t>
  </si>
  <si>
    <t>Iceland</t>
  </si>
  <si>
    <t>Italy</t>
  </si>
  <si>
    <t>Latvia</t>
  </si>
  <si>
    <t>Lichtenstein</t>
  </si>
  <si>
    <t>Lithuania</t>
  </si>
  <si>
    <t>Luxembourg</t>
  </si>
  <si>
    <t>Malta</t>
  </si>
  <si>
    <t>The Netherlands</t>
  </si>
  <si>
    <t>Norway</t>
  </si>
  <si>
    <t>Poland</t>
  </si>
  <si>
    <t>Portugal</t>
  </si>
  <si>
    <t>Romania</t>
  </si>
  <si>
    <t>Slovakia</t>
  </si>
  <si>
    <t>Slovenia</t>
  </si>
  <si>
    <t>Spain</t>
  </si>
  <si>
    <t>Sweden</t>
  </si>
  <si>
    <t>United Kingdom</t>
  </si>
  <si>
    <t>Required Confirmations for Passporting:</t>
  </si>
  <si>
    <t>Please tick one of the following:</t>
  </si>
  <si>
    <t>New Debt Submission</t>
  </si>
  <si>
    <t>Submission for Approval</t>
  </si>
  <si>
    <t>List of Supporting Documentation:</t>
  </si>
  <si>
    <t>Details related to the Fee Payment:</t>
  </si>
  <si>
    <t>Details related to the Fee Payment</t>
  </si>
  <si>
    <t>Checklist</t>
  </si>
  <si>
    <t>Comment sheet</t>
  </si>
  <si>
    <t>Debt Submission Template</t>
  </si>
  <si>
    <t>Financial Report / Accounts</t>
  </si>
  <si>
    <t>Financial Supplement</t>
  </si>
  <si>
    <t>N/A Letter</t>
  </si>
  <si>
    <t>Page Pulls</t>
  </si>
  <si>
    <t>Prospectus - Series / Drawdown</t>
  </si>
  <si>
    <t>Prospectus - Standalone</t>
  </si>
  <si>
    <t>Registration Document</t>
  </si>
  <si>
    <t>Summary</t>
  </si>
  <si>
    <t>Supplement</t>
  </si>
  <si>
    <t>Translation of Summary</t>
  </si>
  <si>
    <t>Universal Registration Document</t>
  </si>
  <si>
    <t xml:space="preserve">Blacklined </t>
  </si>
  <si>
    <t>Bulgarian</t>
  </si>
  <si>
    <t>Croatian</t>
  </si>
  <si>
    <t>Cypriot</t>
  </si>
  <si>
    <t>Czech</t>
  </si>
  <si>
    <t>Danish</t>
  </si>
  <si>
    <t>Dutch</t>
  </si>
  <si>
    <t>English</t>
  </si>
  <si>
    <t>Estonian</t>
  </si>
  <si>
    <t>Finnish</t>
  </si>
  <si>
    <t>German</t>
  </si>
  <si>
    <t>Greek</t>
  </si>
  <si>
    <t>Hungarian</t>
  </si>
  <si>
    <t>Icelandic</t>
  </si>
  <si>
    <t>Irish</t>
  </si>
  <si>
    <t>Latvian</t>
  </si>
  <si>
    <t>Lithuanian</t>
  </si>
  <si>
    <t>Maltese</t>
  </si>
  <si>
    <t>Norwegian</t>
  </si>
  <si>
    <t>Polish</t>
  </si>
  <si>
    <t>Portugese</t>
  </si>
  <si>
    <t>Romanian</t>
  </si>
  <si>
    <t>Slovak</t>
  </si>
  <si>
    <t>Slovene</t>
  </si>
  <si>
    <t>Spanish</t>
  </si>
  <si>
    <t>Swedish</t>
  </si>
  <si>
    <t>Other</t>
  </si>
  <si>
    <t>Required Confirmations for Approval:</t>
  </si>
  <si>
    <t>Final</t>
  </si>
  <si>
    <t>Items</t>
  </si>
  <si>
    <t>Hyperlink where the final document can be found:</t>
  </si>
  <si>
    <t>Details related to the publication of the document</t>
  </si>
  <si>
    <t>Document Type:</t>
  </si>
  <si>
    <t>ABS</t>
  </si>
  <si>
    <t>Equity - Shares</t>
  </si>
  <si>
    <t>Equity - Units or shares in closed end funds</t>
  </si>
  <si>
    <t>Equity - Convertible securities</t>
  </si>
  <si>
    <t>Equity - Other</t>
  </si>
  <si>
    <t>Derivative securities</t>
  </si>
  <si>
    <t>Depository receipts</t>
  </si>
  <si>
    <t>Job Number to which this submission relates:</t>
  </si>
  <si>
    <t>Job Number of Core Document to which the document relates:</t>
  </si>
  <si>
    <t>Annex 1</t>
  </si>
  <si>
    <t>Annex 2</t>
  </si>
  <si>
    <t>Annex 3</t>
  </si>
  <si>
    <t>Annex 4</t>
  </si>
  <si>
    <t>Annex 5</t>
  </si>
  <si>
    <t>Annex 6</t>
  </si>
  <si>
    <t>Annex 7</t>
  </si>
  <si>
    <t>Annex 8</t>
  </si>
  <si>
    <t>Annex 9</t>
  </si>
  <si>
    <t>Annex 10</t>
  </si>
  <si>
    <t>Annex 11</t>
  </si>
  <si>
    <t>Annex 12</t>
  </si>
  <si>
    <t>Annex 13</t>
  </si>
  <si>
    <t>Annex 14</t>
  </si>
  <si>
    <t>Annex 15</t>
  </si>
  <si>
    <t>Annex 16</t>
  </si>
  <si>
    <t>Annex 17</t>
  </si>
  <si>
    <t>Annex 18</t>
  </si>
  <si>
    <t>Annex 19</t>
  </si>
  <si>
    <t>Annex 20</t>
  </si>
  <si>
    <t>Submitter Information:</t>
  </si>
  <si>
    <t>Yes / No</t>
  </si>
  <si>
    <t>Details related to the document submitted for review</t>
  </si>
  <si>
    <t>Submitter Information</t>
  </si>
  <si>
    <t>Submitter's Company:</t>
  </si>
  <si>
    <t>Entity Name</t>
  </si>
  <si>
    <t>LEI Code</t>
  </si>
  <si>
    <t>Entity Type</t>
  </si>
  <si>
    <t>Date of Incorporation</t>
  </si>
  <si>
    <t>Issuer</t>
  </si>
  <si>
    <t>Co-Issuer</t>
  </si>
  <si>
    <t>Multi-Issuer</t>
  </si>
  <si>
    <t>Offeror</t>
  </si>
  <si>
    <t>Guarantor</t>
  </si>
  <si>
    <t>Details related to the Product(s)</t>
  </si>
  <si>
    <t>Details related to the Product(s):</t>
  </si>
  <si>
    <t>Is this a Programme Update?</t>
  </si>
  <si>
    <t>Is there more than one ISIN to submit?</t>
  </si>
  <si>
    <t>ISIN</t>
  </si>
  <si>
    <t>FISN</t>
  </si>
  <si>
    <t>CFI</t>
  </si>
  <si>
    <t>Product Type:</t>
  </si>
  <si>
    <t>Class:</t>
  </si>
  <si>
    <t>Class Description:</t>
  </si>
  <si>
    <t>Issue Date of the Securities:</t>
  </si>
  <si>
    <t>Notes to the Central Bank:</t>
  </si>
  <si>
    <t>Dual Listing?</t>
  </si>
  <si>
    <t>Type of Submission</t>
  </si>
  <si>
    <t>Passporting Request</t>
  </si>
  <si>
    <t>Obligor</t>
  </si>
  <si>
    <t>Payment Date:</t>
  </si>
  <si>
    <t>To be admitted to trading?</t>
  </si>
  <si>
    <t>(Anticipated) Date of Admission to Trading:</t>
  </si>
  <si>
    <t>Yes</t>
  </si>
  <si>
    <t>Annex 21</t>
  </si>
  <si>
    <t>Annex 22</t>
  </si>
  <si>
    <t>Annex 23</t>
  </si>
  <si>
    <t>Annex 24</t>
  </si>
  <si>
    <t>Annex 25</t>
  </si>
  <si>
    <t>Annex 26</t>
  </si>
  <si>
    <t>Annex 27</t>
  </si>
  <si>
    <t>Referenced RD country:</t>
  </si>
  <si>
    <t>Referenced URD country:</t>
  </si>
  <si>
    <t>Base Prospectus with complete set of Final Terms</t>
  </si>
  <si>
    <t>Base Prospectus without complete set of Final Terms</t>
  </si>
  <si>
    <t>Amendment</t>
  </si>
  <si>
    <t>Disclosure Regime:</t>
  </si>
  <si>
    <t>Referenced RD ID:</t>
  </si>
  <si>
    <t>Referenced URD ID:</t>
  </si>
  <si>
    <t>Related Prospectus ID:</t>
  </si>
  <si>
    <t>Related RD ID:</t>
  </si>
  <si>
    <t>Related URD ID:</t>
  </si>
  <si>
    <t>Related Securities Note ID:</t>
  </si>
  <si>
    <t>Initial Base Prospectus ID:</t>
  </si>
  <si>
    <t>Initial Related URD ID:</t>
  </si>
  <si>
    <t>Initial URD country:</t>
  </si>
  <si>
    <t>Consideration  Offered:</t>
  </si>
  <si>
    <t>Volume Raised:</t>
  </si>
  <si>
    <t>Price Raised:</t>
  </si>
  <si>
    <t>Consideration  Raised:</t>
  </si>
  <si>
    <t>Bail-in-ability:</t>
  </si>
  <si>
    <t>Price Offered:</t>
  </si>
  <si>
    <t>Volume Offered:</t>
  </si>
  <si>
    <t>Nominal Amount:</t>
  </si>
  <si>
    <t>Maturity or Expiry Date:</t>
  </si>
  <si>
    <t>Regulated market open to all investors</t>
  </si>
  <si>
    <t>RM, or segment thereof, limited to qualified investors</t>
  </si>
  <si>
    <t>MTF which is an SME growth market</t>
  </si>
  <si>
    <t>MTF which is not an SME growth market</t>
  </si>
  <si>
    <t>Initial offer without admission to trading / listing</t>
  </si>
  <si>
    <t>Secondary offer without admission to trading / listing</t>
  </si>
  <si>
    <t>Initial admission to trading on regulated market</t>
  </si>
  <si>
    <t>Initial admission to trading on regulated market from previously being traded on MTF</t>
  </si>
  <si>
    <t>Initial admission to trading on MTF with offer to the public</t>
  </si>
  <si>
    <t>Secondary issuance on regulated market or MTF</t>
  </si>
  <si>
    <t>Translation of Appendix</t>
  </si>
  <si>
    <t>Omission of Information Request:</t>
  </si>
  <si>
    <t>Passporting Request:</t>
  </si>
  <si>
    <t>Redraft Submission</t>
  </si>
  <si>
    <t>Subsequent Passporting Request (after approval)</t>
  </si>
  <si>
    <t>Securities Type:</t>
  </si>
  <si>
    <t>BPFT</t>
  </si>
  <si>
    <t>BPWO</t>
  </si>
  <si>
    <t>STDA</t>
  </si>
  <si>
    <t>SUPP</t>
  </si>
  <si>
    <t>AMND</t>
  </si>
  <si>
    <t>REGN</t>
  </si>
  <si>
    <t>SMRY</t>
  </si>
  <si>
    <t>URGN</t>
  </si>
  <si>
    <t>APPT</t>
  </si>
  <si>
    <t>SUMT</t>
  </si>
  <si>
    <t>RMKT</t>
  </si>
  <si>
    <t>RMQI</t>
  </si>
  <si>
    <t>MSGM</t>
  </si>
  <si>
    <t>MLTF</t>
  </si>
  <si>
    <t>IOWA</t>
  </si>
  <si>
    <t>SOWA</t>
  </si>
  <si>
    <t>IRMT</t>
  </si>
  <si>
    <t>IPTM</t>
  </si>
  <si>
    <t>IMTF</t>
  </si>
  <si>
    <t>SIRM</t>
  </si>
  <si>
    <t xml:space="preserve">SME under PR Article 15(1)(a) </t>
  </si>
  <si>
    <t>S15A</t>
  </si>
  <si>
    <t>I15B</t>
  </si>
  <si>
    <t>I15C</t>
  </si>
  <si>
    <t>O15D</t>
  </si>
  <si>
    <t xml:space="preserve">Issuer other than SME under PR Article 15(1)(b) </t>
  </si>
  <si>
    <t xml:space="preserve">Issuer other than SME under PR Article 15(1)(c) </t>
  </si>
  <si>
    <t xml:space="preserve">Offeror of securities under PR Article 15(1)(d) </t>
  </si>
  <si>
    <t>ABSE</t>
  </si>
  <si>
    <t>DWHD</t>
  </si>
  <si>
    <t>DWLD</t>
  </si>
  <si>
    <t>DLRM</t>
  </si>
  <si>
    <t>DPRS</t>
  </si>
  <si>
    <t>DERV</t>
  </si>
  <si>
    <t>SHRS</t>
  </si>
  <si>
    <t>UCEF</t>
  </si>
  <si>
    <t>CVTS</t>
  </si>
  <si>
    <t>OTHR</t>
  </si>
  <si>
    <t>Legal/Corporate Structure</t>
  </si>
  <si>
    <t>PD Home Member State</t>
  </si>
  <si>
    <t>Name of saved attachment:</t>
  </si>
  <si>
    <t>Dropdown:</t>
  </si>
  <si>
    <t xml:space="preserve">I, the submitter, confirm that I have the authority to act and, where relevant, sign on behalf of a relevant person (including authority to apply to the Central Bank of Ireland for approval of the prospectus and, where applicable, request that it be passported to another Member State) and I further confirm that I have written evidence of the granting of such authority. </t>
  </si>
  <si>
    <t xml:space="preserve">I, the submitter, have received confirmation from the issuer(s) and advised the Central Bank of Ireland whether Alternative Performance Measures (APMs) are disclosed in the prospectus document (it would be preferable to have a drop down box her for all document types if at all possible). Where APMs are present the issuer(s) confirm(s) that they have made every effort to comply with the “ESMA Guidelines on Alterative Performance Measures” (Reference ESMA/2015/1415en). An APM is understood as a financial measure of historical or future financial performance, financial position, or cash flows, other than a financial measure defined or specified in the applicable financial reporting framework. </t>
  </si>
  <si>
    <t>The issuer(s) confirms that the prospectus document submitted for approval complies with Irish and EU prospectus law, rules and guidance.</t>
  </si>
  <si>
    <t>I, the submitter, confirm that all appropriate summary translations are included in the document submitted for review, or alternatively, that no summary translations are required for this filing.</t>
  </si>
  <si>
    <t>I, the submitter, confirm that any omission of information from the document submitted for [review] / [approval], if any, has been approved by the Central Bank of Ireland.</t>
  </si>
  <si>
    <t xml:space="preserve">EONIA </t>
  </si>
  <si>
    <t xml:space="preserve">EONIA SWAP </t>
  </si>
  <si>
    <t>EONS</t>
  </si>
  <si>
    <t xml:space="preserve">EURIBOR </t>
  </si>
  <si>
    <t>EURI</t>
  </si>
  <si>
    <t xml:space="preserve">EuroSwiss </t>
  </si>
  <si>
    <t>EUUS</t>
  </si>
  <si>
    <t xml:space="preserve">GCF REPO </t>
  </si>
  <si>
    <t>GCFR</t>
  </si>
  <si>
    <t xml:space="preserve">ISDAFIX </t>
  </si>
  <si>
    <t>ISDA</t>
  </si>
  <si>
    <t xml:space="preserve">LIBID </t>
  </si>
  <si>
    <t>LIBI</t>
  </si>
  <si>
    <t xml:space="preserve">LIBOR </t>
  </si>
  <si>
    <t>LIBO</t>
  </si>
  <si>
    <t xml:space="preserve">Muni AAA </t>
  </si>
  <si>
    <t>MAAA</t>
  </si>
  <si>
    <t xml:space="preserve">Pfandbriefe </t>
  </si>
  <si>
    <t>PFAN</t>
  </si>
  <si>
    <t xml:space="preserve">TIBOR </t>
  </si>
  <si>
    <t>TIBO</t>
  </si>
  <si>
    <t xml:space="preserve">STIBOR </t>
  </si>
  <si>
    <t>STBO</t>
  </si>
  <si>
    <t xml:space="preserve">BBSW </t>
  </si>
  <si>
    <t>BBSW</t>
  </si>
  <si>
    <t xml:space="preserve">JIBAR </t>
  </si>
  <si>
    <t>JIBA</t>
  </si>
  <si>
    <t xml:space="preserve">BUBOR </t>
  </si>
  <si>
    <t>BUBO</t>
  </si>
  <si>
    <t xml:space="preserve">CDOR </t>
  </si>
  <si>
    <t xml:space="preserve">CIBOR </t>
  </si>
  <si>
    <t>CIBO</t>
  </si>
  <si>
    <t xml:space="preserve">MOSPRIM </t>
  </si>
  <si>
    <t>MOSP</t>
  </si>
  <si>
    <t xml:space="preserve">NIBOR </t>
  </si>
  <si>
    <t>NIBO</t>
  </si>
  <si>
    <t xml:space="preserve">PRIBOR </t>
  </si>
  <si>
    <t>PRBO</t>
  </si>
  <si>
    <t xml:space="preserve">TELBOR </t>
  </si>
  <si>
    <t>TLBO</t>
  </si>
  <si>
    <t xml:space="preserve">WIBOR </t>
  </si>
  <si>
    <t>WIBO</t>
  </si>
  <si>
    <t xml:space="preserve">Treasury </t>
  </si>
  <si>
    <t>TREA</t>
  </si>
  <si>
    <t xml:space="preserve">SWAP </t>
  </si>
  <si>
    <t xml:space="preserve">Future SWA </t>
  </si>
  <si>
    <t>FUSW</t>
  </si>
  <si>
    <t>currency code</t>
  </si>
  <si>
    <t>Contact e-mail address:</t>
  </si>
  <si>
    <t>Information being omitted:</t>
  </si>
  <si>
    <t>Issuer Financial Statements</t>
  </si>
  <si>
    <t>Guarantor Financial Statements</t>
  </si>
  <si>
    <t>Obligor Financial Statements</t>
  </si>
  <si>
    <t>*Please specify:</t>
  </si>
  <si>
    <t>Address Line 5</t>
  </si>
  <si>
    <t>Submitter's Name:</t>
  </si>
  <si>
    <t>Underlying Assets:</t>
  </si>
  <si>
    <t>Debt</t>
  </si>
  <si>
    <t>Derivative</t>
  </si>
  <si>
    <t>Covered Bond</t>
  </si>
  <si>
    <t>Please specify:</t>
  </si>
  <si>
    <t>Public Offer:</t>
  </si>
  <si>
    <t>Underlying Market Measure:</t>
  </si>
  <si>
    <t>Disclosure Regime</t>
  </si>
  <si>
    <t>Issuer Details</t>
  </si>
  <si>
    <t>Issuer:</t>
  </si>
  <si>
    <t>Security Type:</t>
  </si>
  <si>
    <t>Omission required:</t>
  </si>
  <si>
    <t>Passporting required:</t>
  </si>
  <si>
    <r>
      <t xml:space="preserve">Please </t>
    </r>
    <r>
      <rPr>
        <b/>
        <u/>
        <sz val="11"/>
        <color rgb="FFFF0000"/>
        <rFont val="Lato"/>
        <family val="2"/>
      </rPr>
      <t>DO NOT</t>
    </r>
    <r>
      <rPr>
        <b/>
        <sz val="11"/>
        <color rgb="FFFF0000"/>
        <rFont val="Lato"/>
        <family val="2"/>
      </rPr>
      <t xml:space="preserve"> 'Copy and Paste' data into </t>
    </r>
    <r>
      <rPr>
        <b/>
        <u/>
        <sz val="11"/>
        <color rgb="FFFF0000"/>
        <rFont val="Lato"/>
        <family val="2"/>
      </rPr>
      <t>any</t>
    </r>
    <r>
      <rPr>
        <b/>
        <sz val="11"/>
        <color rgb="FFFF0000"/>
        <rFont val="Lato"/>
        <family val="2"/>
      </rPr>
      <t xml:space="preserve"> cells, to do so may result in the Debt Submission Template failing to upload correctly and result in a request for a Resubmission</t>
    </r>
  </si>
  <si>
    <t xml:space="preserve">I, the submitter, have received confirmation that the issuer(s), guarantor(s) (if applicable) and obligor(s) (if applicable) are not designated in any financial sanctions legislation imposed by the European Union as set out under https://eeas.europa.eu/topics/sanctions-policy/8442/consolidated-list-of-sanctions_en.
</t>
  </si>
  <si>
    <t>Required Confirmations for Approval</t>
  </si>
  <si>
    <t>I, the submitter, confirm / the Issuer(s) confirms that this passporting request is being made on the same day as the approval of the document submitted for review, or alternatively, if this passport request is not being made on the same day as the approval of the document submitted for review, to the best of my knowledge no significant new factor, material mistake or inaccuracy has arisen since the date of approval of the document submitted for review.</t>
  </si>
  <si>
    <t>Entity:</t>
  </si>
  <si>
    <t>Core Job Information</t>
  </si>
  <si>
    <t>n/a</t>
  </si>
  <si>
    <t>ESMA TBD</t>
  </si>
  <si>
    <t>Legal TBC</t>
  </si>
  <si>
    <t>Structure Type:</t>
  </si>
  <si>
    <t>Single Document Prospectus</t>
  </si>
  <si>
    <t>SNGL</t>
  </si>
  <si>
    <t>SPWS</t>
  </si>
  <si>
    <t>Tripartite prospectus with summary</t>
  </si>
  <si>
    <t>SPWO</t>
  </si>
  <si>
    <t>Prospectus Type:</t>
  </si>
  <si>
    <t>BPRO</t>
  </si>
  <si>
    <t>Bulk acount</t>
  </si>
  <si>
    <t>Wire</t>
  </si>
  <si>
    <t>with complete set of Final Terms</t>
  </si>
  <si>
    <t>without complete set of Final Terms</t>
  </si>
  <si>
    <t>Base Prospectus</t>
  </si>
  <si>
    <t>Standalone Prospectus</t>
  </si>
  <si>
    <t>If selected, 'Job Number to which this submission relates' field in 'Core Jobs Information' section is NOT editable/visible.</t>
  </si>
  <si>
    <t>If selected, 'Job Number to which this submission relates' field in 'Core Jobs Information' section becomes editable/visible.</t>
  </si>
  <si>
    <t>This tab mandatory/editable only when 'Submission for Approval' selected in item 1 in Submission Details tab.</t>
  </si>
  <si>
    <t>This field is linked to doc type (fees) in SMX with CFD team/task!</t>
  </si>
  <si>
    <t>Only 1 hyperlink to be inserted</t>
  </si>
  <si>
    <t>**These confirmations are subject to change and review by Legal (the Issuer has confirmed..)</t>
  </si>
  <si>
    <t>dd/mm/yyyy</t>
  </si>
  <si>
    <t>Debt / Equity</t>
  </si>
  <si>
    <t>Name of Issuer /Co-Issuer / Multi-Issuer / Offeror:</t>
  </si>
  <si>
    <t>Free text</t>
  </si>
  <si>
    <t>Radio buttons</t>
  </si>
  <si>
    <t>Yes/No; This field is only visible if BP with or without FTs / RD / URD is selected in Item 2</t>
  </si>
  <si>
    <t>Yes/No</t>
  </si>
  <si>
    <t>Dropdown, multiple options</t>
  </si>
  <si>
    <t>Dropdown; Multiple options</t>
  </si>
  <si>
    <t>Tick Box</t>
  </si>
  <si>
    <t>Free text, Optional field</t>
  </si>
  <si>
    <t>Mandatory</t>
  </si>
  <si>
    <t>VALIDATION RULES:</t>
  </si>
  <si>
    <t>ESMA REQUIREMENTS:</t>
  </si>
  <si>
    <t>Jurisdiction of Incorporation</t>
  </si>
  <si>
    <t>YYYY-MM-DD</t>
  </si>
  <si>
    <t>Tripartite prospectus without summary</t>
  </si>
  <si>
    <t>Resident Country</t>
  </si>
  <si>
    <t>To be populated as BPRO when 'Details related to the document submitted for review:' in Submission Details tab item 2 is selected as 'Base Prospectus with or without complete set of Final Terms'.</t>
  </si>
  <si>
    <t>Security Description:</t>
  </si>
  <si>
    <t>Programme Name:</t>
  </si>
  <si>
    <t>Series:</t>
  </si>
  <si>
    <t>Tranche:</t>
  </si>
  <si>
    <t xml:space="preserve">Minimum Denomination: </t>
  </si>
  <si>
    <t>Radio buttons; if Annex 23-27 selected, dropdown of 4 more options available to select from - radio buttons here, too.</t>
  </si>
  <si>
    <t>This tab editable/visible ONLY when 'Subsequent Passporting Request' selected in item 1 in Submission Details tab; ALSO when 'Does the submission contain a passporting request?' in item 6 in Submission Details tab is ticked as Yes.</t>
  </si>
  <si>
    <t>Euronext Dublin</t>
  </si>
  <si>
    <t>Wiener Börse AG</t>
  </si>
  <si>
    <t>Euronext Brussels</t>
  </si>
  <si>
    <t>Nasdaq Copenhagen A/S</t>
  </si>
  <si>
    <t>Nasdaq Helsinki Oy</t>
  </si>
  <si>
    <t>Euronext Paris SA</t>
  </si>
  <si>
    <t>Frankfurter Wertpapierboerse (Regulierter Markt)</t>
  </si>
  <si>
    <t>Baden-Wuerttembergische Wertpapierboerse (Relulierter Markt)</t>
  </si>
  <si>
    <t>Borsa Italiana S.P.A. – MOT</t>
  </si>
  <si>
    <t>Bourse de Luxembourg</t>
  </si>
  <si>
    <t>Euronext Amsterdam N.V.</t>
  </si>
  <si>
    <t>Oslo Bors ASA</t>
  </si>
  <si>
    <t>Euronext Lisbon – Sociedade Gestora de Mercados Regulamentados, SA</t>
  </si>
  <si>
    <t>Mercado de Renta Fija, AIAF</t>
  </si>
  <si>
    <t>Mercado Electrónico de Renta Fija, MERF</t>
  </si>
  <si>
    <t>Nasdaq Stockholm AB</t>
  </si>
  <si>
    <t>London Stock Exchange Regulated Market</t>
  </si>
  <si>
    <t>Radio buttons; ALSO pop-up window to read "Taxonomy according to PR and MiFID / MIFIR"</t>
  </si>
  <si>
    <t>Yes/No; ALSO pop-up window to read "Indicator about whether the security is subject to bail-in rules under Directive 2014/59/EU."</t>
  </si>
  <si>
    <r>
      <t xml:space="preserve">Dropdown for Regulated Markets / </t>
    </r>
    <r>
      <rPr>
        <sz val="11"/>
        <color theme="4"/>
        <rFont val="Lato"/>
        <family val="2"/>
      </rPr>
      <t>RMKT</t>
    </r>
    <r>
      <rPr>
        <sz val="11"/>
        <color theme="1"/>
        <rFont val="Lato"/>
        <family val="2"/>
      </rPr>
      <t xml:space="preserve"> and </t>
    </r>
    <r>
      <rPr>
        <sz val="11"/>
        <color theme="4"/>
        <rFont val="Lato"/>
        <family val="2"/>
      </rPr>
      <t>RMQI:</t>
    </r>
  </si>
  <si>
    <t>Nominal Amount Currency:</t>
  </si>
  <si>
    <t>Radio buttons; 3 alphabetical characters; Naming conventions from ESMA; to be linked with 'Issuance currency' in Cardinality table.</t>
  </si>
  <si>
    <t xml:space="preserve">Minimum Denomination Currency: </t>
  </si>
  <si>
    <t>POSSIBLE Dropdown (ESMA TBD); 12 alphanumerical characters (first 2 digits are letters, last 9 are numbers) ; e.g. XS2025977773</t>
  </si>
  <si>
    <t>Optional (n/a); this field becomes editable ONLY when STDA selected in 'Prospectus Type' or SNGL in 'Structure Type' above.</t>
  </si>
  <si>
    <t>Mandatory ONLY when Document type in Submission Details tab is selected as a 'Supplement' related to Securities Note.</t>
  </si>
  <si>
    <t>Optional ONLY when 'Supplement on RD' selected in Document Type in Submission Details tab. ALSO when Tripartite Prospectus (which use a standalone RD) selected in 'Structure Type' in item 11 above.</t>
  </si>
  <si>
    <t>Mandatory ONLY when 'Amendment' selected in Document Type in Submission Details tab AND Optional ONLY when 'Supplement on URD' selected in 'Document Type' in 'Submission Details' tab. ALSO when Tripartite Prospectus (which uses a standalone URD) selected in 'Structure Type' in item 11 above.</t>
  </si>
  <si>
    <t>FOR REFERENCED RD COUNTRY: Radio buttons; Naming conventions from ESMA! To become editable when Referenced RD ID is editable.</t>
  </si>
  <si>
    <t>FOR REFERENCED URD COUNTRY: Radio buttons; Naming conventions from ESMA! To become editable when Referenced URD ID is editable.</t>
  </si>
  <si>
    <t>MX/Choice: Mandatory at XSD level - Choice element (e.g. For Supplement on RD/URD, one of the Related RD ID or Related URD ID has to be filled in) ONLY when STDA and SPWS reference(d) to RD/URD and SPWO referenced to RD/URD and BPRO and SPWS reference(d) to RD/URD and SPWO referenced to RD/URD</t>
  </si>
  <si>
    <t>Radio buttons; 3 alphabetical characters; Naming conventions from ESMA;  ( =Denomination Currency)</t>
  </si>
  <si>
    <t>CORR</t>
  </si>
  <si>
    <t>MODF</t>
  </si>
  <si>
    <t>NEWR</t>
  </si>
  <si>
    <t>Modification        (after approval)</t>
  </si>
  <si>
    <t>Correction              (after approval)</t>
  </si>
  <si>
    <t>Mandatory; Radio buttons ALSO This field to populate in SMX as 'Debt' for 'Securities Type' under Submission Details in General section for TD!!</t>
  </si>
  <si>
    <t>Mandatory; Radio buttons</t>
  </si>
  <si>
    <t>Offer and Admission to trading:</t>
  </si>
  <si>
    <t>Trading Venue:</t>
  </si>
  <si>
    <t>If selected, 'Job Number to which this submission relates' field in 'Core Jobs Information' section becomes editable/visible; pop-up window to read 'Update to existing draft document or  job information during a current review' - for pre-approval submissions ONLY</t>
  </si>
  <si>
    <t>***This is the trigger where the final document (in pdf) will be taken from and send to ESMA.</t>
  </si>
  <si>
    <t>Visible if Yes in row 35 column D / hidden if No; Free text</t>
  </si>
  <si>
    <t>Mandatory; Free text</t>
  </si>
  <si>
    <t>Update to an Existing Draft Document</t>
  </si>
  <si>
    <t>nominal value; e.g. '200,000,000' as opposed to 'EUR 200,000,000' ; to be linked with 'Denomination Amount'  in Cardinality table.</t>
  </si>
  <si>
    <t>integer value or numerical character or combination of both; e.g. “1” or "A" or "A1" as opposed to "Series 1” / "Series A" e.g. "A1" / "Series A1"; ALSO dashes e.g. '1-A' as opposed to "Series 1-A, 1-B, 2-A" etc.</t>
  </si>
  <si>
    <t>integer value or numerical character or combination of both; e.g. “1” or "A" or "A1" as opposed to “Class 1” / "Class A" / "Class A1"; ALSO dashes e.g. "1-A" or "1-B" etc (as above)</t>
  </si>
  <si>
    <t>Free text;  e.g. "Class A1 Mortgage Backed Floating Rate Notes due December 2056"</t>
  </si>
  <si>
    <t>FOR INITIAL URD COUNTRY: Radio buttons; Naming conventions from ESMA! To become editable when Initial Related URD ID is editable.</t>
  </si>
  <si>
    <t>This field becomes editable ONLY when Document type in Submission Details tab is selected as a Supplement / Supplement on Prospectus</t>
  </si>
  <si>
    <t>This field is only visible/editable/mandatory if Redraft Submission or Approval or Update or Subsequent request  or Modification or Correction is selected in Item 1; e.g. JOB20001234</t>
  </si>
  <si>
    <t>This field is only visible if Amendment / Fin.supplement / Prospectus - Series/Drawdown / Sec.Notes / Summary / Supplement / Translation of Appendix / Translation of Summary  is selected in Item 2; e.g. JOB20001111</t>
  </si>
  <si>
    <t>Request Type:</t>
  </si>
  <si>
    <t>Offer Admission Type:</t>
  </si>
  <si>
    <t>TV Characteristics:</t>
  </si>
  <si>
    <t>SME Category:</t>
  </si>
  <si>
    <t>Index:</t>
  </si>
  <si>
    <t>35 alphanumeric characters</t>
  </si>
  <si>
    <t>Securities Note</t>
  </si>
  <si>
    <t xml:space="preserve">integer value or numerical character or combination of both; e.g. “1” or "A" or "A1" as opposed to “Tranche 1” / "Tranche A" / "Tranche A1"; ALSO dashes e.g. "1-A" or "1-B" etc </t>
  </si>
  <si>
    <t>Debt - with denomination &lt; €100,000</t>
  </si>
  <si>
    <t>Debt - with denomination ≥ €100,000</t>
  </si>
  <si>
    <t>Debt - with denomination &gt; €100,000 available only to qualified investors</t>
  </si>
  <si>
    <t>If selected, 'Job Number to which this submission relates' field in 'Core Jobs Information' section becomes editable/visible; ALSO Triggers submitting the modified information to ESMA under the appropriate request type ; ALSO pop-up window to read '“Modification of a record previously reported where an applicable metadata field has become available” ; THIS DOES NOT CATCH THE MODIFICATION OF COAP OR FINAL TERMS OPTION!</t>
  </si>
  <si>
    <t>If selected, 'Job Number to which this submission relates' field in 'Core Jobs Information' section becomes editable/visible; ALSO Triggers submitting the corrected information to ESMA under the appropriate request type ; ALSO pop-up window to read "Correction of a record previously reported where a metadata field was noted incorrectly" ; THIS DOES NOT CATCH THE CORRECTION OF COAP OR FINAL TERMS OPTIONS!</t>
  </si>
  <si>
    <t>If selected, 'Job Number to which this submission relates' field in 'Core Jobs Information' section becomes editable/visible; ALSO if selected, Passporting Details tab becomes editable. Creates COA and sends a final doc to ESMA; This option DOES NOT TRIGGER MODF/CORR REQUEST TYPE!</t>
  </si>
  <si>
    <t>Free text, Optional, editable/visible only for Base Prospectuses and RD / URD ; e.g. '€10,000,000,000 Euro Medium Term Note Programme'</t>
  </si>
  <si>
    <t>To be populated from Submission Details tab item 2</t>
  </si>
  <si>
    <t>Radio buttons; This field editable/available if Securities Notes / Standalone Prospectus / Series Prospectus / BP/ Summary / RD/ URD is selected in 'Document Type' in Submission Details tab.</t>
  </si>
  <si>
    <t>Mandatory when Standalone URD (URNG) or URD are selected &amp; Optional when Supplement on RD/URD is selected; ALSO mandatory at BPRO level too.</t>
  </si>
  <si>
    <t>Country Code</t>
  </si>
  <si>
    <t>Securities Note with Final Terms</t>
  </si>
  <si>
    <t>Securities Note without Final Terms</t>
  </si>
  <si>
    <t>Receiving Country / Member State</t>
  </si>
  <si>
    <t>AT</t>
  </si>
  <si>
    <t>BE</t>
  </si>
  <si>
    <t>CY</t>
  </si>
  <si>
    <t>CZ</t>
  </si>
  <si>
    <t>DE</t>
  </si>
  <si>
    <t>ES</t>
  </si>
  <si>
    <t>FI</t>
  </si>
  <si>
    <t>FR</t>
  </si>
  <si>
    <t>GR</t>
  </si>
  <si>
    <t>HU</t>
  </si>
  <si>
    <t>IT</t>
  </si>
  <si>
    <t>LI</t>
  </si>
  <si>
    <t>LU</t>
  </si>
  <si>
    <t>BG</t>
  </si>
  <si>
    <t>LV</t>
  </si>
  <si>
    <t>MT</t>
  </si>
  <si>
    <t>HR</t>
  </si>
  <si>
    <t>DK</t>
  </si>
  <si>
    <t>EE</t>
  </si>
  <si>
    <t>IS</t>
  </si>
  <si>
    <t>LT</t>
  </si>
  <si>
    <t>NL</t>
  </si>
  <si>
    <t>NO</t>
  </si>
  <si>
    <t>PL</t>
  </si>
  <si>
    <t>PT</t>
  </si>
  <si>
    <t>RO</t>
  </si>
  <si>
    <t xml:space="preserve"> SK</t>
  </si>
  <si>
    <t>SI</t>
  </si>
  <si>
    <t>SE</t>
  </si>
  <si>
    <t>GB</t>
  </si>
  <si>
    <t>Requirements in relation to the translation of the Summary (for passport of prospectuses)</t>
  </si>
  <si>
    <t>Tick Box; A translation of the summary in Italian is required.</t>
  </si>
  <si>
    <t>Details related to the document submitted for review:</t>
  </si>
  <si>
    <r>
      <t xml:space="preserve">Details related to the Issuer, Co-Issuer (if any), Multi-Issuer (if any), Offeror (if any), Guarantor(s) (if any) or any other entities related to </t>
    </r>
    <r>
      <rPr>
        <b/>
        <sz val="11"/>
        <rFont val="Lato"/>
        <family val="2"/>
      </rPr>
      <t>the document:</t>
    </r>
  </si>
  <si>
    <t>Details related to the Structure of the Prospectus:</t>
  </si>
  <si>
    <r>
      <t>Details related to the Approval o</t>
    </r>
    <r>
      <rPr>
        <b/>
        <sz val="11"/>
        <rFont val="Lato"/>
        <family val="2"/>
      </rPr>
      <t>f the document:</t>
    </r>
  </si>
  <si>
    <r>
      <t>Details related to the publication</t>
    </r>
    <r>
      <rPr>
        <b/>
        <sz val="11"/>
        <rFont val="Lato"/>
        <family val="2"/>
      </rPr>
      <t xml:space="preserve"> of the document</t>
    </r>
    <r>
      <rPr>
        <b/>
        <sz val="11"/>
        <color theme="1"/>
        <rFont val="Lato"/>
        <family val="2"/>
      </rPr>
      <t>:</t>
    </r>
  </si>
  <si>
    <r>
      <t>Details related to the Passporting</t>
    </r>
    <r>
      <rPr>
        <b/>
        <sz val="11"/>
        <rFont val="Lato"/>
        <family val="2"/>
      </rPr>
      <t xml:space="preserve"> of the document:</t>
    </r>
  </si>
  <si>
    <t>Article 18.1(a) of PR</t>
  </si>
  <si>
    <t>Article 18.1(b) of PR</t>
  </si>
  <si>
    <t>Article 18.1(c) of PR</t>
  </si>
  <si>
    <t>*1 row for 1 ISIN only</t>
  </si>
  <si>
    <t>*multiple rows for multiple ISINs below</t>
  </si>
  <si>
    <r>
      <t xml:space="preserve">6 alphanumerical characters; </t>
    </r>
    <r>
      <rPr>
        <sz val="11"/>
        <color rgb="FFFF0000"/>
        <rFont val="Lato"/>
        <family val="2"/>
      </rPr>
      <t>CFI based validation table!</t>
    </r>
  </si>
  <si>
    <r>
      <t>nominal value; e.g. '200,000,000' as opposed to 'EUR 200,000,000'; to be linked with</t>
    </r>
    <r>
      <rPr>
        <b/>
        <sz val="11"/>
        <color rgb="FF00B050"/>
        <rFont val="Lato"/>
        <family val="2"/>
      </rPr>
      <t xml:space="preserve"> 'Denomination per unit'  in Cardinality table.</t>
    </r>
  </si>
  <si>
    <t>If selected, 'Job Number to which this submission relates' field in 'Core Jobs Information' section becomes editable/visible. ALSO if selected, Approval tab becomes editable/mandatory; ALSO triggers submitting the final document+metadata to ESMA = COAP; DOES NOT CATCH THE COAP AND FINAL TERMS OPTION HERE.</t>
  </si>
  <si>
    <t>To be populated as STDA when 'Details related to the document submitted for review:' in Submission Details tab item 2 is selected as 'Prospectus - Series/Drawdown' or 'Prospectus - Standalone'  or Securities Notes/Summary</t>
  </si>
  <si>
    <t>n/a when Amendment / Supplement / Fin.Supplement / RD / URD / Translation of Appendix / Translation of Summary selected in 'Details related to the document submitted for review' in Submission Details tab in item 2.</t>
  </si>
  <si>
    <t>n/a for RD, URD, Standalone RD/URD, Suppl. (and Fin.Suppl.), Amendment, Transl.of Summary, Transl.of Appendix</t>
  </si>
  <si>
    <t>Options for: RD, Sec.Note, Summary / URD, Sec.Note, Summary. ALSO I If selected, table below will become editable/visible</t>
  </si>
  <si>
    <t>Options for: RD, SecNote / URD, Sec.Note / BP, Sec.Note. ALSO If selected, table below will become editable/visible</t>
  </si>
  <si>
    <t>Options for: Single Standalone Prospectus / Single BP with &amp; without FTs. ALSO If selected, table below regarding Referenced and Related IDs will NOT become editable/visible</t>
  </si>
  <si>
    <t>If yes, Dropdown menu visible;  ALSO if yes, "Dual Listing" field visible; ALSO if yes, (Anticipated) Date of Admission to Trading" field visible; Radio buttons; multiple options.</t>
  </si>
  <si>
    <t>If yes, Dropdown menu visible; Radio buttons; multiple options. / Hidden if no in "To be admitted to Trading"</t>
  </si>
  <si>
    <t>dd/mm/yyyy / Hidden if no in "To be admitted to Trading"</t>
  </si>
  <si>
    <t xml:space="preserve">Template Fields: row 58 &amp; 59 column F and rows 68 column N &amp; O </t>
  </si>
  <si>
    <t>This field to be auto-populated from Submission Details tab ‘Security Type’ field row 33 as either Debt or Equity (only for SMX, not ESMA purposes) - TO AUTO-POPULATE IN SMX ONLY - Hellen</t>
  </si>
  <si>
    <r>
      <t>Free text; Only applicable for any document that securities are being issued by way of e.g. standalone, securities note, series etc.</t>
    </r>
    <r>
      <rPr>
        <b/>
        <sz val="11"/>
        <color rgb="FF00B050"/>
        <rFont val="Lato"/>
        <family val="2"/>
      </rPr>
      <t>;</t>
    </r>
    <r>
      <rPr>
        <sz val="11"/>
        <color rgb="FF00B050"/>
        <rFont val="Lato"/>
        <family val="2"/>
      </rPr>
      <t xml:space="preserve"> e.g. "Issue of Series 13 EUR 200,000,000 Secured Instruments due 2025" or "€450,000,000 2.50% Senior Secured Notes due 2025"</t>
    </r>
  </si>
  <si>
    <t>ISIN / ISIN REG S / ISIN 144A / ISIN Temporary</t>
  </si>
  <si>
    <t>Tick Box; n/a</t>
  </si>
  <si>
    <t>Tick Box; No translation of the summary into Norwegian is required if the prospectus being passported is published in English, Danish or Swedish. If however the subscription/application form is prepared in Norwegian, Finanstilsynet requires a Norwegian translation of the summary.</t>
  </si>
  <si>
    <t>Tick Box; A translation of the summary in Lithuanian is required.</t>
  </si>
  <si>
    <t>Tick Box; A translation of the summary in Latvian is required.</t>
  </si>
  <si>
    <t>Tick Box; A translation of the summary in Bulgarian is required when passporting to Bulgaria.</t>
  </si>
  <si>
    <t>Tick Box; A translation of the summary in Croatian is required.</t>
  </si>
  <si>
    <t>Tick Box; A translation of the summary in Czech is required, with the exception of an issue of non-equity securities with a denomination of at least EUR 100,000.</t>
  </si>
  <si>
    <t>Tick Box; A translation of the summary in Danish is required, with the exception of an issue of non-equity securities with a denomination of at least EUR 100,000.</t>
  </si>
  <si>
    <t>Tick Box; A translation of the summary in Estonian is required, with the exception of prospectus related to the admission to trading on a regulated market of non-equity securities having a denomination of at least EUR 100,000.</t>
  </si>
  <si>
    <t>Tick Box; A translation of the summary in Finnish or Swedish is required, with the exception of issues of non-equity securities with a denomination of at least EUR 100,000.</t>
  </si>
  <si>
    <t>Tick Box; A translation of the summary in French is required except (i) when the prospectus has been prepared solely for applying for admission to trading on a regulated market (ii) for admission to trading of non-equity securities having a denomination of at least EUR 100,000.</t>
  </si>
  <si>
    <t>Tick Box; A translation of the summary in German is required, unless the prospectus relates exclusively to non-equity securities with a denomination of at least EUR 100,000 which are to be admitted to trading on a regulated market.</t>
  </si>
  <si>
    <t>Tick Box; A Greek translation of the summary may be requested on a case by case basis, with the exception of prospectuses relating to non-equity securities with a denomination of at least EUR 100,000.</t>
  </si>
  <si>
    <t>Tick Box; A translation of the summary in Hungarian is required.</t>
  </si>
  <si>
    <t>Tick Box; A translation of the summary in Icelandic is required, with the exception of issues of non-equity securities with a denomination of at least EUR 100,000.</t>
  </si>
  <si>
    <t>Tick Box; A translation of the summary in Polish is required.</t>
  </si>
  <si>
    <t>Tick Box; A translation of the summary in Portuguese is required, with the exception of prospectuses relating to non- equity securities with a denomination of at least EUR 100,000.</t>
  </si>
  <si>
    <t>Tick Box; A translation of the summary in Romanian is required.</t>
  </si>
  <si>
    <t>Tick Box; A translation of the summary of a prospectus in the Slovak language is required, with the exception of prospectuses relating to non-equity securities with a denomination of at least EUR 100,000 which are to be admitted to trading on a regulated market.</t>
  </si>
  <si>
    <t>Tick Box; A translation of a summary in the Slovene language is required.</t>
  </si>
  <si>
    <t>Tick Box; A translation of the summary in Spanish is required, with the exception of prospectuses relating to non-equity securities with a denomination of at least EUR 100,000.</t>
  </si>
  <si>
    <t>Tick Box; A translation of the summary in Swedish is required, with the exception of prospectuses relating to non-equity securities with a denomination of at least EUR 100,000.</t>
  </si>
  <si>
    <t>Tick Box; A Greek translation of the summary optional (The Cyprus Securities and Exchange Commission has discretion to request a Greek translation of the summary.).</t>
  </si>
  <si>
    <t>Tick Box; n/a (German an official language)</t>
  </si>
  <si>
    <t>French</t>
  </si>
  <si>
    <t xml:space="preserve">Free text, Mandatory when passporting to Bulgaria. </t>
  </si>
  <si>
    <t xml:space="preserve">Free text, Mandatory when passporting to Croatia. </t>
  </si>
  <si>
    <t>Free text; Mandatory when passporting to Czech Rep, with the exception of an issue of non-equity securities with a denomination of at least EUR 100,000.</t>
  </si>
  <si>
    <t>Free text; Mandatory when passporting to Denmark, with the exception of an issue of non-equity securities with a denomination of at least EUR 100,000.</t>
  </si>
  <si>
    <t>Free text; Mandatory when passporting to Estonia, with the exception of prospectus related to the admission to trading on a regulated market of non-equity securities having a denomination of at least EUR 100,000.</t>
  </si>
  <si>
    <t>Free text; Mandatory (Finnish OR Swedish) when passporting to Sweden, with the exception of issues of non-equity securities with a denomination of at least EUR 100,000.</t>
  </si>
  <si>
    <t>Free text; If Public Offer in Belgium ticked, a translation of the summary in French (and Dutch) is required (no translation in French and Dutch is required if there is only an admission on a regulated market in Belgium). For admission to trading on a regulated market of non-equity securities with a denomination of at least EUR 100,000 no summary is required. ALSO Mandatory when passporting to France except (i) when the prospectus has been prepared solely for applying for admission to trading on a regulated market (ii) for admission to trading of non-equity securities having a denomination of at least EUR 100,000.</t>
  </si>
  <si>
    <t>Free text; Mandatory when passporting to Germany unless the prospectus relates exclusively to non-equity securities with a denomination of at least EUR 100,000 which are to be admitted to trading on a regulated market.</t>
  </si>
  <si>
    <t>Free text; Optional when passported to Cyprus. ALSO Optional when passporting to Greece - A Greek translation of the summary may be requested on a case by case basis, with the exception of prospectuses relating to non-equity securities with a denomination of at least EUR 100,000.</t>
  </si>
  <si>
    <t>Free text; Mandatory when passporting to Hungary.</t>
  </si>
  <si>
    <t>Free text; Mandatory when passporting to Iceland, with the exception of issues of non-equity securities with a denomination of at least EUR 100,000.</t>
  </si>
  <si>
    <t>Italian</t>
  </si>
  <si>
    <t>Free text; Mandatory when passporting to Italy.</t>
  </si>
  <si>
    <t>Free text; Mandatory when passporting to Latvia.</t>
  </si>
  <si>
    <t>Free text; Mandatory when passporting to Lithuania.</t>
  </si>
  <si>
    <t>Free text; No translation of the summary into Norwegian is required if the prospectus being passported is published in English, Danish or Swedish. If however the subscription/application form is prepared in Norwegian, Finanstilsynet requires a Norwegian translation of the summary.</t>
  </si>
  <si>
    <t>Free text; Mandatory when passporting to Poland.</t>
  </si>
  <si>
    <t>Free text; Mandatory when passporting to Romania.</t>
  </si>
  <si>
    <t>Free text; Mandatory when passporting to Portugal, with the exception of prospectuses relating to non- equity securities with a denomination of at least EUR 100,000.</t>
  </si>
  <si>
    <t>Free text; Mandatory when passporting to Slovakia, with the exception of prospectuses relating to non-equity securities with a denomination of at least EUR 100,000 which are to be admitted to trading on a regulated market.</t>
  </si>
  <si>
    <t>Free text; Mandatory when passporting to Slovenia.</t>
  </si>
  <si>
    <t>Free text; Mandatory when passported to Spain, with the exception of prospectuses relating to non-equity securities with a denomination of at least EUR 100,000.</t>
  </si>
  <si>
    <t>Free text; Mandatory (Finnish OR Swedish) when passporting to Sweden, with the exception of issues of non-equity securities with a denomination of at least EUR 100,000. Mandatory when passported to Sweden, with the exception of prospectuses relating to non-equity securities with a denomination of at least EUR 100,000.</t>
  </si>
  <si>
    <t>Free text; n/a (as Greek or English are accepted languages)</t>
  </si>
  <si>
    <t>Free text; Optional</t>
  </si>
  <si>
    <t>Free text; If Public Offer in Belgium ticked, a translation of the summary in (French and) Dutch is required (no translation in French and Dutch is required if there is only an admission on a regulated market in Belgium). For admission to trading on a regulated market of non-equity securities with a denomination of at least EUR 100,000 no summary is required. ALSO Optional when passported to the Netherlands.</t>
  </si>
  <si>
    <t>Free text; Optional (as English accepted language)</t>
  </si>
  <si>
    <t>Dropdown, multiple options, linked with Passporting Details tab</t>
  </si>
  <si>
    <t>Multiple options; Below validations for Translation Required only: If ticked “Yes” to a particular country but not made a corresponding entry in the relevant section in the Approval tab --&gt; an error message or a prompt to pop up which translation is required.</t>
  </si>
  <si>
    <t>Name' to be taken from the above Dropdown menu in 'Entity' field; Auto-populated from Issuer Details</t>
  </si>
  <si>
    <t>Dropdown; multiple options, to auto-populate from 'Issuer Details' tab; ALSO To be fed into 'Name of' field dirrectly on the right  (column D)</t>
  </si>
  <si>
    <t>ESMA/Anna re:ISIN</t>
  </si>
  <si>
    <r>
      <t xml:space="preserve">Tick Box; If Public Offer in Belgium ticked, a translation of the summary </t>
    </r>
    <r>
      <rPr>
        <b/>
        <sz val="11"/>
        <color rgb="FF00B050"/>
        <rFont val="Lato"/>
        <family val="2"/>
      </rPr>
      <t>in French and Dutch</t>
    </r>
    <r>
      <rPr>
        <sz val="11"/>
        <color rgb="FF00B050"/>
        <rFont val="Lato"/>
        <family val="2"/>
      </rPr>
      <t xml:space="preserve"> is required (no translation in French and Dutch is required if there is only an admission on a regulated market in Belgium). For admission to trading on a regulated market of non-equity securities with a denomination of at least EUR 100,000 no summary is required.</t>
    </r>
  </si>
  <si>
    <t>Omission of Information Request</t>
  </si>
  <si>
    <t>Details related to the Issuer, Co-Issuer (if any), Multi-Issuer (if any), Offeror (if any), Guarantor(s) (if any) or any other entities related to the document:</t>
  </si>
  <si>
    <t>(ISIN level)</t>
  </si>
  <si>
    <t>(Prospectus level)</t>
  </si>
  <si>
    <t>Details related to the Structure of the Prospectus</t>
  </si>
  <si>
    <t>SECN</t>
  </si>
  <si>
    <t>Issuer / Co-Issuer / Multi-Issuer / Offeror</t>
  </si>
  <si>
    <t>This field to filter into Security Details tab ‘Product Type’ field row 12 as ‘Debt’.</t>
  </si>
  <si>
    <t>This field to filter into Security Details tab ‘Product Type’ field row 12 as 'Equity'</t>
  </si>
  <si>
    <t>SNFT</t>
  </si>
  <si>
    <t>SNWO</t>
  </si>
  <si>
    <t>optional; The currency of the price is the issuance currency; could be numeric value (e.g. 80) but also a range (e.g. between 3.80-4.80); Range from/to/up to/equal; ALSO pop-up window to read "Price per security offered"</t>
  </si>
  <si>
    <t>numeric value; Range from/to/up to/equal; ALSO pop-up window to read "Number of securities offered"; e.g. '100,000,000' or 'up to 100,000,000'</t>
  </si>
  <si>
    <t>optional; Number of Securities issued; numeric value, Range from/to/up to/equal; ALSO pop-up window to read "Volume per unit raised"; e.g. 100,000,000 or up to 100,000,000</t>
  </si>
  <si>
    <t>optional; in monetary value of the issuance currency; Range from/to/up to/ equal; ALSO pop-up window to read "Price per unit raised"; e.g. '50' or 'up to 100,000,000'</t>
  </si>
  <si>
    <t>optional/mandatory for some according to Cardibality table; Range from/to/up to/equal; ALSO pop-up window to read "Consideration per security offered"</t>
  </si>
  <si>
    <t>optional; Range from/to/up to/equal; ALSO pop-up window to read "Consideration per unit raised"</t>
  </si>
  <si>
    <t>Radio buttons; Mandatory when ABS, Debt and Derivatives are selected in 'Securities Type' field in Submission Details tab; ALSO in the above field 'Underlying Assets'. ALSO to be linked with Underlying name/ID in the cardinality table!</t>
  </si>
  <si>
    <t>Free text; Mandatory when 'Amendment' selected in item 2 in 'Submission Details' tab.</t>
  </si>
  <si>
    <r>
      <t xml:space="preserve">Dropdown; multiple options; </t>
    </r>
    <r>
      <rPr>
        <sz val="10"/>
        <color rgb="FFFF0000"/>
        <rFont val="Lato"/>
        <family val="2"/>
      </rPr>
      <t xml:space="preserve">Issue when saved as BP1.pdf but the actual attachment reads bp1.pdf / CAPS-no caps? - Bruno, </t>
    </r>
  </si>
  <si>
    <t>Mandatory; Radio buttons; To be linked with 'Details related to the Structure' item 11 and 'List of Supporting Documentation' item 14 in Approval tab.</t>
  </si>
  <si>
    <t>If selected, 'Job Number to which this submission relates' field in 'Core Jobs Information' section becomes editable/visible; ALSO when selected here, 'Amendment' field becomes mandatory in 'List of Supporting Documentation' in 'Approval tab'.</t>
  </si>
  <si>
    <t>If selected, 'Is this a Programme Update' field in 'Core Jobs Information' section becomes editable/visible; ALSO feeds as BRRO into 'Securities Type' item 11 in Approval tab; ALSO when selected here, 'Base Prospectus with complete set of Final Terms' field becomes mandatory in 'List of Supporting Documentation' in 'Approval tab'.</t>
  </si>
  <si>
    <t>If selected, 'Is this a Programme Update' field in 'Core Jobs Information' section becomes editable/visible; ALSO feeds as BRRO into 'Securities Type' item 11 in Approval tab; ALSO when selected here, 'Base Prospectus without complete set of Final Terms' field becomes mandatory in 'List of Supporting Documentation' in 'Approval tab'.</t>
  </si>
  <si>
    <t>If selected, 'Job Number to which this submission relates' field in 'Core Jobs Information' section becomes editable/visible; ALSO when selected here,'Financial Supplement' field becomes mandatory in 'List of Supporting Documentation' in 'Approval tab'.</t>
  </si>
  <si>
    <t>Free text; Mandatory when 'Base Prospectus with complete set of Final Terms' selected in item 2 in 'Submission Details' tab.</t>
  </si>
  <si>
    <t>Free text; Mandatory when 'Base Prospectus without complete set of Final Terms' selected in item 2 in 'Submission Details' tab.</t>
  </si>
  <si>
    <t>Free text; Mandatory when 'Financial Supplement' selected in item 2 in 'Submission Details' tab.</t>
  </si>
  <si>
    <t>If selected, 'Job Number to which this submission relates' field in 'Core Jobs Information' section becomes editable/visible; ALSO this feeds into Details related to the Structure; ALSO feeds as STDA into 'Securities Type' item 11 in Approval tab; ALSO when selected here,'Prospectus - Series/Drawdown' field becomes mandatory in 'List of Supporting Documentation' in 'Approval tab'.</t>
  </si>
  <si>
    <t>Free text; Mandatory when 'Prospectus - Series / Drawdown' selected in item 2 in 'Submission Details' tab.</t>
  </si>
  <si>
    <t>Free text; Mandatory when 'Prospectus - Standalone' selected in item 2 in 'Submission Details' tab.</t>
  </si>
  <si>
    <t>If selected, 'Job Number to which this submission relates' field in 'Core Jobs Information' section becomes invisible; ALSO feeds as STDA into 'Securities Type' item 11 in Approval tab; ALSO when selected here,'Prospectus - Standalone' field becomes mandatory in 'List of Supporting Documentation' in 'Approval tab'.</t>
  </si>
  <si>
    <t>If selected, 'Is this a Programme Update' field in 'Core Jobs Information' section becomes editable/visible; ALSO when selected here,'Registration Document' field becomes mandatory in 'List of Supporting Documentation' in 'Approval tab'.</t>
  </si>
  <si>
    <t>Free text; Mandatory when 'Registration Document' selected in item 2 in 'Submission Details' tab.</t>
  </si>
  <si>
    <t>If selected, 'Job Number to which this submission relates' field in 'Core Jobs Information' section becomes editable/visible; ALSO feeds as STDA into 'Securities Type' item 11 in Approval tab; ALSO when selected here, 'Securities Note with Final Terms' field becomes mandatory in 'List of Supporting Documentation' in 'Approval tab'.</t>
  </si>
  <si>
    <t>If selected, 'Job Number to which this submission relates' field in 'Core Jobs Information' section becomes editable/visible; ALSO feeds as STDA into 'Securities Type' item 11 in Approval tab; ALSO when selected here, 'Securities Note without Final Terms' field becomes mandatory in 'List of Supporting Documentation' in 'Approval tab'.</t>
  </si>
  <si>
    <t>Free text; Mandatory when 'Universal Registration Document' selected in item 2 in 'Submission Details' tab.</t>
  </si>
  <si>
    <t>If selected, 'Is this a Programme Update' field in 'Core Jobs Information' section becomes editable/visible; ALSO when selected here, 'Universal Registration Document' field becomes mandatory in 'List of Supporting Documentation' in 'Approval tab'.</t>
  </si>
  <si>
    <t>If selected, 'Job Number to which this submission relates' field in 'Core Jobs Information' section becomes editable/visible; ALSO this feeds into Details related to the Structure: item 11 in Approval tab - fields 'Related RD ID:' and 'Related URD ID:'  become editable/optional; ALSO when selected here, 'Supplement' field becomes mandatory in 'List of Supporting Documentation' in 'Approval tab'.</t>
  </si>
  <si>
    <t>Free text; Mandatory when 'Supplement' selected in item 2 in 'Submission Details' tab.</t>
  </si>
  <si>
    <t>Securities Note with Final Terms as part of Tripartite Base Prospectus</t>
  </si>
  <si>
    <t>Securities Note without Final Terms as part of Tripartite Base Prospectus</t>
  </si>
  <si>
    <t>If selected, 'Job Number to which this submission relates' field in 'Core Jobs Information' section becomes editable/visible; ALSO feeds as STDA into 'Securities Type' item 11 in Approval tab; ALSO when selected here, 'Securities Note' field becomes mandatory in 'List of Supporting Documentation' in 'Approval tab'.</t>
  </si>
  <si>
    <t>Free text; Mandatory when 'Securities Note' selected in item 2 in 'Submission Details' tab.</t>
  </si>
  <si>
    <t>Free text; Mandatory when 'Securities Note with Final Terms as part of Tripartite Base Prospectus' selected in item 2 in 'Submission Details' tab.</t>
  </si>
  <si>
    <t>Free text; Mandatory when 'Securities Note without Final Terms as part of Tripartite Base Prospectus' selected in item 2 in 'Submission Details' tab.</t>
  </si>
  <si>
    <r>
      <t>Yes/No; If no, only 1 row directly below to become available for editing (for 1 ISIN only) / If yes, the table on from rows below opens up for editing = Multiple ISINs go below; ALSO following text to apears: *</t>
    </r>
    <r>
      <rPr>
        <sz val="11"/>
        <color rgb="FFFF0000"/>
        <rFont val="Lato"/>
        <family val="2"/>
      </rPr>
      <t>If yes, please complete relevant fields below for each ISIN code and enter all additional product information in the product table below</t>
    </r>
  </si>
  <si>
    <t>Omission Details - Details related to the Omission of the information</t>
  </si>
  <si>
    <t>Passporting Details - Details related to the Passporting of the document</t>
  </si>
  <si>
    <t>Modification (after approval)</t>
  </si>
  <si>
    <t>Correction (after approval)</t>
  </si>
  <si>
    <t>Document Type</t>
  </si>
  <si>
    <t>Request Type - ESMA</t>
  </si>
  <si>
    <t>Document Type - ESMA</t>
  </si>
  <si>
    <t>Base Prospectus - ESMA</t>
  </si>
  <si>
    <t>Securities Note - ESMA</t>
  </si>
  <si>
    <t>Security Type - ESMA</t>
  </si>
  <si>
    <t>Brazil</t>
  </si>
  <si>
    <t>Mexico</t>
  </si>
  <si>
    <t>Australia</t>
  </si>
  <si>
    <t>Turkey</t>
  </si>
  <si>
    <t>Document Type options</t>
  </si>
  <si>
    <t>No</t>
  </si>
  <si>
    <t>Options</t>
  </si>
  <si>
    <t>Annex</t>
  </si>
  <si>
    <t>Countries</t>
  </si>
  <si>
    <t>Ireland</t>
  </si>
  <si>
    <t>England &amp; Wales</t>
  </si>
  <si>
    <t>Delaware</t>
  </si>
  <si>
    <t>New York</t>
  </si>
  <si>
    <t>Cayman Islands</t>
  </si>
  <si>
    <t>Abu Dhabi</t>
  </si>
  <si>
    <t>Armenia</t>
  </si>
  <si>
    <t>Azerbaijan</t>
  </si>
  <si>
    <t>Bahamas</t>
  </si>
  <si>
    <t>Bahrain</t>
  </si>
  <si>
    <t>Bermuda</t>
  </si>
  <si>
    <t>British Virgin Islands</t>
  </si>
  <si>
    <t>Burundi</t>
  </si>
  <si>
    <t>Canada</t>
  </si>
  <si>
    <t>Channel Islands</t>
  </si>
  <si>
    <t>Chile</t>
  </si>
  <si>
    <t>China</t>
  </si>
  <si>
    <t>Cook Islands</t>
  </si>
  <si>
    <t>Dubai</t>
  </si>
  <si>
    <t>Egypt</t>
  </si>
  <si>
    <t>England</t>
  </si>
  <si>
    <t>England and Wales</t>
  </si>
  <si>
    <t>Gabonese Republic</t>
  </si>
  <si>
    <t>Georgia</t>
  </si>
  <si>
    <t>Gibraltar</t>
  </si>
  <si>
    <t>Guernsey</t>
  </si>
  <si>
    <t>Hong Kong</t>
  </si>
  <si>
    <t>Indonesia</t>
  </si>
  <si>
    <t>Iraq</t>
  </si>
  <si>
    <t>Isle of Man</t>
  </si>
  <si>
    <t>Israel</t>
  </si>
  <si>
    <t>Japan</t>
  </si>
  <si>
    <t>Jersey</t>
  </si>
  <si>
    <t>Jordan</t>
  </si>
  <si>
    <t>Kazakhstan</t>
  </si>
  <si>
    <t>Kingdom of Morocco</t>
  </si>
  <si>
    <t>Kuwait</t>
  </si>
  <si>
    <t>Liberia</t>
  </si>
  <si>
    <t>Liechtenstein</t>
  </si>
  <si>
    <t>Macedonia</t>
  </si>
  <si>
    <t>Malaysia</t>
  </si>
  <si>
    <t>Mauritius</t>
  </si>
  <si>
    <t>Mozambique</t>
  </si>
  <si>
    <t>Netherlands</t>
  </si>
  <si>
    <t>Netherlands Antilles</t>
  </si>
  <si>
    <t>Nevis</t>
  </si>
  <si>
    <t>Nigeria</t>
  </si>
  <si>
    <t>Oman</t>
  </si>
  <si>
    <t>Pakistan</t>
  </si>
  <si>
    <t>Panama</t>
  </si>
  <si>
    <t>Peru</t>
  </si>
  <si>
    <t>Russia</t>
  </si>
  <si>
    <t>Rwanda</t>
  </si>
  <si>
    <t>Saudi Arabia</t>
  </si>
  <si>
    <t>Scotland</t>
  </si>
  <si>
    <t>Sharjah</t>
  </si>
  <si>
    <t>Singapore</t>
  </si>
  <si>
    <t>Slovak Republic</t>
  </si>
  <si>
    <t>South Africa</t>
  </si>
  <si>
    <t>Switzerland</t>
  </si>
  <si>
    <t>Taiwan</t>
  </si>
  <si>
    <t>Thailand</t>
  </si>
  <si>
    <t>UAE</t>
  </si>
  <si>
    <t>Ukraine</t>
  </si>
  <si>
    <t>Uruguay</t>
  </si>
  <si>
    <t>USA</t>
  </si>
  <si>
    <t>Vietnam</t>
  </si>
  <si>
    <t>Wales</t>
  </si>
  <si>
    <t>Legal/Corporate structure</t>
  </si>
  <si>
    <t>PLC</t>
  </si>
  <si>
    <t>SPV</t>
  </si>
  <si>
    <t>Limited</t>
  </si>
  <si>
    <t>Investment</t>
  </si>
  <si>
    <t>Close Ended Investment Fund</t>
  </si>
  <si>
    <t>CCF</t>
  </si>
  <si>
    <t>Credit Institution</t>
  </si>
  <si>
    <t>DAC</t>
  </si>
  <si>
    <t>Existing Company</t>
  </si>
  <si>
    <t>Investment Company</t>
  </si>
  <si>
    <t>Limited Partnership</t>
  </si>
  <si>
    <t>PCC</t>
  </si>
  <si>
    <t>Trust</t>
  </si>
  <si>
    <t>Unit Trust</t>
  </si>
  <si>
    <t>Yes/N0</t>
  </si>
  <si>
    <t>Blacklined</t>
  </si>
  <si>
    <t>Information being ommited</t>
  </si>
  <si>
    <t>Reason for ommission</t>
  </si>
  <si>
    <t>Omission Letter Addressee:</t>
  </si>
  <si>
    <t>Debt Submission</t>
  </si>
  <si>
    <t>Submission Type</t>
  </si>
  <si>
    <t>Submission Sub Type</t>
  </si>
  <si>
    <t>contactcapacity</t>
  </si>
  <si>
    <t>Column Names</t>
  </si>
  <si>
    <t>Value/Formula</t>
  </si>
  <si>
    <t>Mapping status/FieldName/Comments</t>
  </si>
  <si>
    <t>Section</t>
  </si>
  <si>
    <t>PD</t>
  </si>
  <si>
    <t>cbi_submissiontype/cbi_smxjob</t>
  </si>
  <si>
    <t>Request Type</t>
  </si>
  <si>
    <t>cbi_submissionsubtype/cbi_smxjob</t>
  </si>
  <si>
    <t>WILL BE GEMERATED AUTOMATICALLY</t>
  </si>
  <si>
    <t>cbi_smxdocumenttype</t>
  </si>
  <si>
    <t>Document Type Code</t>
  </si>
  <si>
    <t>cbi_documenttype</t>
  </si>
  <si>
    <t>Job Number to which this submission relates</t>
  </si>
  <si>
    <t>cbi_parentjob</t>
  </si>
  <si>
    <t>Job Number of Core Document to which the document relates</t>
  </si>
  <si>
    <t>cbi_baseprospectus</t>
  </si>
  <si>
    <t>Moved to Security(  /YN)</t>
  </si>
  <si>
    <t>Annexes Applied</t>
  </si>
  <si>
    <t>cbi_annexesapplied</t>
  </si>
  <si>
    <t>SME category</t>
  </si>
  <si>
    <t>cbi_smecategory</t>
  </si>
  <si>
    <t>info/logic only</t>
  </si>
  <si>
    <t>cbi_passportrequired</t>
  </si>
  <si>
    <t>Submitter's Name</t>
  </si>
  <si>
    <t>existing field in the contact table</t>
  </si>
  <si>
    <t>Submitter's Company</t>
  </si>
  <si>
    <t>cbi_submitterorganisation</t>
  </si>
  <si>
    <t>Contact e-mail address</t>
  </si>
  <si>
    <t>emailaddress1/contact</t>
  </si>
  <si>
    <t>Product Type</t>
  </si>
  <si>
    <t>Popu;ated from the Job</t>
  </si>
  <si>
    <t>Programme Name</t>
  </si>
  <si>
    <t>cbi_programmename</t>
  </si>
  <si>
    <t>Security Description</t>
  </si>
  <si>
    <t>cbi_securitydescription</t>
  </si>
  <si>
    <t>Series</t>
  </si>
  <si>
    <t>cbi_series</t>
  </si>
  <si>
    <t>Class</t>
  </si>
  <si>
    <t>cbi_class</t>
  </si>
  <si>
    <t>Class Description</t>
  </si>
  <si>
    <t>cbi_classdescription</t>
  </si>
  <si>
    <t>Tranche</t>
  </si>
  <si>
    <t>cbi_tranche</t>
  </si>
  <si>
    <t>Underlying Assets</t>
  </si>
  <si>
    <t>cbi_underlyingasset</t>
  </si>
  <si>
    <t>Underlying Assets Other Spec</t>
  </si>
  <si>
    <t>cbi_underlyingassetdetail</t>
  </si>
  <si>
    <t>Underlying Market Measure</t>
  </si>
  <si>
    <t>cbi_underlyingmarketmeasurescode</t>
  </si>
  <si>
    <t>Offer and Admission to trading</t>
  </si>
  <si>
    <t>cbi_offeradmissiontype</t>
  </si>
  <si>
    <t>Trading Venue</t>
  </si>
  <si>
    <t>cbi_tradingvenuecode</t>
  </si>
  <si>
    <t>Trading Venue Details</t>
  </si>
  <si>
    <t>cbi_tradingvenuedetails</t>
  </si>
  <si>
    <t>Is there more than one ISIN to submit</t>
  </si>
  <si>
    <t>Notes to the Central Bank</t>
  </si>
  <si>
    <t>Prospectus Type</t>
  </si>
  <si>
    <t>new field</t>
  </si>
  <si>
    <t>Structure Type</t>
  </si>
  <si>
    <t>Referenced RD ID</t>
  </si>
  <si>
    <t>Referenced RD country</t>
  </si>
  <si>
    <t>Referenced URD ID</t>
  </si>
  <si>
    <t>Referenced URD country</t>
  </si>
  <si>
    <t>Related Prospectus ID</t>
  </si>
  <si>
    <t>Related RD ID</t>
  </si>
  <si>
    <t>Related URD ID</t>
  </si>
  <si>
    <t>Related Securities Note ID</t>
  </si>
  <si>
    <t>Initial Base Prospectus ID</t>
  </si>
  <si>
    <t>Initial Related URD ID</t>
  </si>
  <si>
    <t>Initial URD country</t>
  </si>
  <si>
    <t>Approval Letter Name</t>
  </si>
  <si>
    <t>cbi_approvalletteraddressee/cbi_smxjob</t>
  </si>
  <si>
    <t>Approval Letter address Line 1</t>
  </si>
  <si>
    <t>Payer</t>
  </si>
  <si>
    <t>cbi_payeeorganisation/cbi_smxjob</t>
  </si>
  <si>
    <t>Payment Method</t>
  </si>
  <si>
    <t>cbi_paymentmethod/cbi_smxjob</t>
  </si>
  <si>
    <t>Payment Date</t>
  </si>
  <si>
    <t>cbi_paymentdue/cbi_smxjob</t>
  </si>
  <si>
    <t>Bank</t>
  </si>
  <si>
    <t>Intermediary Bank</t>
  </si>
  <si>
    <t>Invoice Contact Name</t>
  </si>
  <si>
    <t>Invoice Contact address Line 1</t>
  </si>
  <si>
    <t>Hyperlink where the final document can be found</t>
  </si>
  <si>
    <t>cbi_storeddocumentnamelink/cbi_smxjob</t>
  </si>
  <si>
    <t>Delegated Authority Confirmation</t>
  </si>
  <si>
    <t>Sanctions Confirmation</t>
  </si>
  <si>
    <t>APM Confirmation</t>
  </si>
  <si>
    <t>cbi_apmreviewcompleted or cbi_apmguidelinesmet/cbi_smxjob</t>
  </si>
  <si>
    <t>Knowledge Confirmation</t>
  </si>
  <si>
    <t>Additional Notes</t>
  </si>
  <si>
    <t>Omission Details</t>
  </si>
  <si>
    <t>EntityName</t>
  </si>
  <si>
    <t>Annex Item(s) Omitted</t>
  </si>
  <si>
    <t>cbi_annexitemomitted/cbi_smxjob</t>
  </si>
  <si>
    <t>Details related to the Omission of  information</t>
  </si>
  <si>
    <t>Information being omitted</t>
  </si>
  <si>
    <t>fieldname</t>
  </si>
  <si>
    <t>Information being omitted Other Sec</t>
  </si>
  <si>
    <t>Reason for Omission</t>
  </si>
  <si>
    <t>Omission Letter Addressee Name</t>
  </si>
  <si>
    <t>cbi_omissionapprovalletteraddressee or cbi_omissionapprovalletteraddressee11/cbi_smxomission</t>
  </si>
  <si>
    <t>Omission Letter Addressee Address Line 1</t>
  </si>
  <si>
    <t>Omission Letter Addressee Address Line 2</t>
  </si>
  <si>
    <t>Omission Letter Addressee Address Line 3</t>
  </si>
  <si>
    <t>Omission Letter Addressee Address Line 4</t>
  </si>
  <si>
    <t>Omission Letter Addressee Address Line 5</t>
  </si>
  <si>
    <t>Omission Letter Addressee Country</t>
  </si>
  <si>
    <t>Institution Name</t>
  </si>
  <si>
    <t>Passport To</t>
  </si>
  <si>
    <t>Member State</t>
  </si>
  <si>
    <t>cbi_offertothepublicjurisdiction</t>
  </si>
  <si>
    <t>cbi_admittotradingjurs</t>
  </si>
  <si>
    <t>Translation Required</t>
  </si>
  <si>
    <t>cbi_translation</t>
  </si>
  <si>
    <t>Total</t>
  </si>
  <si>
    <t>Total Rows</t>
  </si>
  <si>
    <t>cbi_institutionid/cbi_smxjobinstitution</t>
  </si>
  <si>
    <t>cbi_entitytype/cbi_smxjobinstitution</t>
  </si>
  <si>
    <t>cbi_leicode/cbi_smxjobinstitution</t>
  </si>
  <si>
    <t>cbi_legalcorporatestructure/cbi_smxjobinstitution</t>
  </si>
  <si>
    <t>cbi_countryofincorplookupid/cbi_smxjobinstitution</t>
  </si>
  <si>
    <t>cbi_prhmslookupid/cbi_smxjobinstitution</t>
  </si>
  <si>
    <t>cbi_dateofincorporation/cbi_smxjobinstitution</t>
  </si>
  <si>
    <t>cbi_tdhmslookupid/cbi_smxjobinstitution</t>
  </si>
  <si>
    <t>cbi_passportingoutjurisdiction/cbi_smxpassport</t>
  </si>
  <si>
    <t>cbi_offertothepublicjurisdiction/cbi_smxpassport</t>
  </si>
  <si>
    <t>cbi_admittotradingjurs/cbi_smxpassport</t>
  </si>
  <si>
    <t>cbi_translation/cbi_smxpassport</t>
  </si>
  <si>
    <t>cbi_isintype</t>
  </si>
  <si>
    <t>cbi_isin</t>
  </si>
  <si>
    <t>cbi_fisn</t>
  </si>
  <si>
    <t>cbi_cfi</t>
  </si>
  <si>
    <t>cbi_issuedate</t>
  </si>
  <si>
    <t>cbi_nominalamount</t>
  </si>
  <si>
    <t>cbi_nominalamountccy</t>
  </si>
  <si>
    <t>cbi_minimumdenomination</t>
  </si>
  <si>
    <t>cbi_minimumdenominationccy</t>
  </si>
  <si>
    <t>cbi_matexpdate</t>
  </si>
  <si>
    <t>cbi_publicoffer</t>
  </si>
  <si>
    <t>cbi_admittedtotrading</t>
  </si>
  <si>
    <t>cbi_duallisting</t>
  </si>
  <si>
    <t>cbi_anticipateddateoftrading</t>
  </si>
  <si>
    <t>cbi_volumeofferedfrom</t>
  </si>
  <si>
    <t>cbi_priceofferedfrom</t>
  </si>
  <si>
    <t>cbi_considerationofferedfrom</t>
  </si>
  <si>
    <t>cbi_volumeraisedfrom</t>
  </si>
  <si>
    <t>cbi_priceraisedfrom</t>
  </si>
  <si>
    <t>cbi_considerationraisedfrom</t>
  </si>
  <si>
    <t>cbi_bailinability</t>
  </si>
  <si>
    <t>Passporting Details</t>
  </si>
  <si>
    <t>Passport to</t>
  </si>
  <si>
    <t>List of Supporting Doc</t>
  </si>
  <si>
    <t>Type</t>
  </si>
  <si>
    <t>Doc Type</t>
  </si>
  <si>
    <t>Attachment Name</t>
  </si>
  <si>
    <t>Translation</t>
  </si>
  <si>
    <t>ISIN Details</t>
  </si>
  <si>
    <t>ISIN Type</t>
  </si>
  <si>
    <t>Entity</t>
  </si>
  <si>
    <t>Tickbox 1</t>
  </si>
  <si>
    <t>Tickbox 2</t>
  </si>
  <si>
    <t>Tickbox 3</t>
  </si>
  <si>
    <t>Test Security Description</t>
  </si>
  <si>
    <t>EUR</t>
  </si>
  <si>
    <t>ss</t>
  </si>
  <si>
    <t>Admitted To Trading</t>
  </si>
  <si>
    <t>cbi_admittedtotradingmarket</t>
  </si>
  <si>
    <t>ISIN Temporary</t>
  </si>
  <si>
    <t>cbi_securitiesnotecode</t>
  </si>
  <si>
    <t>These confirmations must be made by the submitting party before the Central Bank can accept the submission</t>
  </si>
  <si>
    <t>Annex 28</t>
  </si>
  <si>
    <t>Annex 29</t>
  </si>
  <si>
    <t>Security Type</t>
  </si>
  <si>
    <t xml:space="preserve">Currency Code </t>
  </si>
  <si>
    <t>Type of Offer</t>
  </si>
  <si>
    <t>Trading Venue Name</t>
  </si>
  <si>
    <t>Type of Offer and/or Admission to trading:</t>
  </si>
  <si>
    <t>Offer Codes</t>
  </si>
  <si>
    <t>Venue code</t>
  </si>
  <si>
    <t>Security Type code</t>
  </si>
  <si>
    <t>Consideration Offered Types</t>
  </si>
  <si>
    <t>Volume Raised Types</t>
  </si>
  <si>
    <t>Price Raised Types</t>
  </si>
  <si>
    <t>Consideration  Raised Types</t>
  </si>
  <si>
    <t>ABS - ABSE</t>
  </si>
  <si>
    <t>Initial offer without admission to trading / listing - IOWA</t>
  </si>
  <si>
    <t>Regulated market open to all investors - RMKT</t>
  </si>
  <si>
    <r>
      <rPr>
        <sz val="8"/>
        <color rgb="FF000000"/>
        <rFont val="Arial"/>
        <family val="2"/>
      </rPr>
      <t>One of the following: 
A) One of the following
with format {DECIMAL-18/5}:
Consideration offered to (Amount) 
or
Consideration offered from (Amount) and Consideration offered to (Amount) 
 or
Consideration offered
B) {NO_VALUE_TYPE}</t>
    </r>
    <r>
      <rPr>
        <sz val="10"/>
        <color rgb="FF000000"/>
        <rFont val="Arial"/>
        <family val="2"/>
      </rPr>
      <t xml:space="preserve">
</t>
    </r>
  </si>
  <si>
    <t>Volume raised from and Volume raised to</t>
  </si>
  <si>
    <t>Price raised from (Amount) and Price raised to (Amount)</t>
  </si>
  <si>
    <t>Consideration raised from and Consideration raised to</t>
  </si>
  <si>
    <t>ISIN REG S</t>
  </si>
  <si>
    <t>Debt - with denomination &lt; €100,000 - DWHD</t>
  </si>
  <si>
    <t>USD</t>
  </si>
  <si>
    <t>Secondary offer without admission to trading / listing - SOWA</t>
  </si>
  <si>
    <t>RM, or segment thereof, limited to qualified investors - RMQI</t>
  </si>
  <si>
    <t>Consideration offered</t>
  </si>
  <si>
    <t>Volume raised</t>
  </si>
  <si>
    <t>Price raised (Amount)</t>
  </si>
  <si>
    <t>Consideration raised</t>
  </si>
  <si>
    <t>ISIN 144A</t>
  </si>
  <si>
    <t>Debt - with denomination ≥ €100,000 - DWLD</t>
  </si>
  <si>
    <t>AED</t>
  </si>
  <si>
    <t>Initial admission to trading on regulated market - IRMT</t>
  </si>
  <si>
    <t>MTF which is an SME growth market - MSGM</t>
  </si>
  <si>
    <t>Consideration offered to (Amount)</t>
  </si>
  <si>
    <t>Volume raised to</t>
  </si>
  <si>
    <t>Price raised to (Amount)</t>
  </si>
  <si>
    <t>AFN</t>
  </si>
  <si>
    <t>Initial admission to trading on regulated market from previously being traded on MTF - IPTM</t>
  </si>
  <si>
    <t>MTF which is not an SME growth market - MLTF</t>
  </si>
  <si>
    <t>Derivative securities - DERV</t>
  </si>
  <si>
    <t>ALL</t>
  </si>
  <si>
    <t>Initial admission to trading on MTF with offer to the public - IMTF</t>
  </si>
  <si>
    <t>Depository receipts - DPRS</t>
  </si>
  <si>
    <t>AMD</t>
  </si>
  <si>
    <t>Secondary issuance on regulated market or MTF - SIRM</t>
  </si>
  <si>
    <t>Equity - Shares - SHRS</t>
  </si>
  <si>
    <t>ANG</t>
  </si>
  <si>
    <t>Equity - Units or shares in closed end funds - UCEF</t>
  </si>
  <si>
    <t>AOA</t>
  </si>
  <si>
    <t>Equity - Convertible securities - CVTS</t>
  </si>
  <si>
    <t>ARS</t>
  </si>
  <si>
    <t>Equity - Other - OTHR</t>
  </si>
  <si>
    <t>AUD</t>
  </si>
  <si>
    <t>AWG</t>
  </si>
  <si>
    <t>AZN</t>
  </si>
  <si>
    <t>BAM</t>
  </si>
  <si>
    <t>BBD</t>
  </si>
  <si>
    <t>BDT</t>
  </si>
  <si>
    <t>BGN</t>
  </si>
  <si>
    <t>BHD</t>
  </si>
  <si>
    <t>BIF</t>
  </si>
  <si>
    <t>BMD</t>
  </si>
  <si>
    <t>BND</t>
  </si>
  <si>
    <t>BOB</t>
  </si>
  <si>
    <t>BRL</t>
  </si>
  <si>
    <t>BSD</t>
  </si>
  <si>
    <t>BTN</t>
  </si>
  <si>
    <t>BWP</t>
  </si>
  <si>
    <t>BYN</t>
  </si>
  <si>
    <t>BZD</t>
  </si>
  <si>
    <t>CAD</t>
  </si>
  <si>
    <t>CDF</t>
  </si>
  <si>
    <t>CHF</t>
  </si>
  <si>
    <t>CLF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</si>
  <si>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</si>
  <si>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</si>
  <si>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</si>
  <si>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</si>
  <si>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</si>
  <si>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</si>
  <si>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</si>
  <si>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</si>
  <si>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</si>
  <si>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</si>
  <si>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</si>
  <si>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</si>
  <si>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</si>
  <si>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</si>
  <si>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</si>
  <si>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</si>
  <si>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</si>
  <si>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</si>
  <si>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</si>
  <si>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</si>
  <si>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</si>
  <si>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</si>
  <si>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</si>
  <si>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</si>
  <si>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</si>
  <si>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</si>
  <si>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</si>
  <si>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</si>
  <si>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</si>
  <si>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</si>
  <si>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</si>
  <si>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</si>
  <si>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</si>
  <si>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</si>
  <si>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</si>
  <si>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</si>
  <si>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</si>
  <si>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</si>
  <si>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</si>
  <si>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</si>
  <si>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</si>
  <si>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</si>
  <si>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</si>
  <si>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</si>
  <si>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</si>
  <si>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</si>
  <si>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</si>
  <si>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</si>
  <si>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</si>
  <si>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</si>
  <si>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</si>
  <si>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</si>
  <si>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</si>
  <si>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</si>
  <si>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</si>
  <si>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</si>
  <si>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</si>
  <si>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</si>
  <si>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</si>
  <si>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</si>
  <si>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</si>
  <si>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</si>
  <si>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</si>
  <si>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</si>
  <si>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</si>
  <si>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</si>
  <si>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</si>
  <si>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</si>
  <si>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</si>
  <si>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</si>
  <si>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</si>
  <si>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</si>
  <si>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</si>
  <si>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</si>
  <si>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</si>
  <si>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</si>
  <si>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</si>
  <si>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</si>
  <si>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</si>
  <si>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</si>
  <si>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</si>
  <si>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</si>
  <si>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</si>
  <si>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</si>
  <si>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</si>
  <si>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</si>
  <si>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</si>
  <si>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</si>
  <si>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</si>
  <si>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</si>
  <si>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Defaults to debt on Debt Template.  Prodcut Type on SMX should cover debt, funds and equity.</t>
  </si>
  <si>
    <t>Is there an Underlying Market Measure?</t>
  </si>
  <si>
    <t>Type of Securities</t>
  </si>
  <si>
    <t>Denomination Per Unit</t>
  </si>
  <si>
    <t>Trading Venue Name:</t>
  </si>
  <si>
    <t>Consideration  Offered Type:</t>
  </si>
  <si>
    <t>Price Raised Type:</t>
  </si>
  <si>
    <t>Consideration  Raised Type:</t>
  </si>
  <si>
    <t>Security Type Code</t>
  </si>
  <si>
    <t>ISIN of Underlying Security/Index</t>
  </si>
  <si>
    <t>Name of Underlying Security</t>
  </si>
  <si>
    <t>Name of Index</t>
  </si>
  <si>
    <t>Consideration Offered From</t>
  </si>
  <si>
    <t>Consideration Offered to</t>
  </si>
  <si>
    <t>Consideration Offered Up To</t>
  </si>
  <si>
    <t>Consideration offered from (Amount) and Consideration offered to (Amount)</t>
  </si>
  <si>
    <t>Consideration raised to</t>
  </si>
  <si>
    <t xml:space="preserve">Consideration Offered Equal </t>
  </si>
  <si>
    <t>Volume Raised From</t>
  </si>
  <si>
    <t>Volume Raised to</t>
  </si>
  <si>
    <t xml:space="preserve">Volume Raised Equal </t>
  </si>
  <si>
    <t>Volume Raised Up To</t>
  </si>
  <si>
    <t>Price Raised From</t>
  </si>
  <si>
    <t>Price Raised to</t>
  </si>
  <si>
    <t xml:space="preserve">Price Raised Equal </t>
  </si>
  <si>
    <t>Price Raised Up To</t>
  </si>
  <si>
    <t>Consideration Raised From</t>
  </si>
  <si>
    <t>Consideration Raised to</t>
  </si>
  <si>
    <t xml:space="preserve">Consideration Raised Equal </t>
  </si>
  <si>
    <t>Consideration Raised Up To</t>
  </si>
  <si>
    <t>NOAP</t>
  </si>
  <si>
    <t>Securities Notes Type (Base Tripartite)</t>
  </si>
  <si>
    <t>List of Documentation:</t>
  </si>
  <si>
    <t>Visible if Yes in row 38 column D / hidden if No; Free text</t>
  </si>
  <si>
    <t>India</t>
  </si>
  <si>
    <t>MX/Choice for COAP</t>
  </si>
  <si>
    <t>Mandatory when Standalone URD (URNG) or URD are selected &amp; Optional when "Supplement" selected related to a RD/URD; ALSO mandatory at BPRO level for URD.</t>
  </si>
  <si>
    <t>Mandatory ONLY when 'Amendment' selected in Document Type in Submission Details tab AND Optional ONLY when 'Supplement' selected in 'Document Type' in 'Submission Details' tab that relates to a URD. ALSO when Tripartite Prospectus (which uses a standalone URD) selected in 'Structure Type' in item 11 above.  MX/Choice for COAP.</t>
  </si>
  <si>
    <t>Optional ONLY when 'Supplement' selected in Document Type in Submission Details tab and relates to an RD. ALSO when Tripartite Prospectus (which use a standalone RD) selected in 'Structure Type' in item 11 above.  MX/Choice at COAP.</t>
  </si>
  <si>
    <t>This field becomes editable ONLY when Document type in Submission Details tab is selected as a Supplement (relates to Supplement on Prospectus; COAP)</t>
  </si>
  <si>
    <t>Radio buttons; This field editable/available if Securities Notes / Standalone Prospectus / Series Prospectus / BP / RD / URD / Amendment / Supplement / Financial Supplement is selected in 'Document Type' in Submission Details tab.</t>
  </si>
  <si>
    <t>CheckType</t>
  </si>
  <si>
    <t>Language</t>
  </si>
  <si>
    <t>Eea MS</t>
  </si>
  <si>
    <t>StructureType ESMA</t>
  </si>
  <si>
    <t>Prospectus Type ESMA</t>
  </si>
  <si>
    <t>Related Amendment ID</t>
  </si>
  <si>
    <t>Related Supplement ID</t>
  </si>
  <si>
    <t>Total Rows Final</t>
  </si>
  <si>
    <t>Total Rows Final Translation Summary</t>
  </si>
  <si>
    <t>Total Rows Final Translation Appendix</t>
  </si>
  <si>
    <t>Total Rows Blacklined</t>
  </si>
  <si>
    <t>Total Rows Others</t>
  </si>
  <si>
    <t>Prospectus</t>
  </si>
  <si>
    <t>Omission Letter Address Name</t>
  </si>
  <si>
    <t>Please specify further detail in case Other is selected</t>
  </si>
  <si>
    <t>Additional Info</t>
  </si>
  <si>
    <t>cbi_additionalinfo</t>
  </si>
  <si>
    <t>cbi_submissionnotes</t>
  </si>
  <si>
    <t>Calculated Fields</t>
  </si>
  <si>
    <t xml:space="preserve"> </t>
  </si>
  <si>
    <t>Prospectus - Series/Drawdown</t>
  </si>
  <si>
    <t>Financial Report/Accounts</t>
  </si>
  <si>
    <t>Security Note Code</t>
  </si>
  <si>
    <t>Initial offer without admission to trading - listing - IOWA</t>
  </si>
  <si>
    <t>Secondary offer without admission to trading - listing - SOWA</t>
  </si>
  <si>
    <t>ISINType</t>
  </si>
  <si>
    <t>Select a SME Category if Annex 23 - 27 is selected</t>
  </si>
  <si>
    <t>On Prospectus</t>
  </si>
  <si>
    <t>On Registration Document/Universal Registration Document</t>
  </si>
  <si>
    <t>On Securities Note</t>
  </si>
  <si>
    <t>Supplement Details</t>
  </si>
  <si>
    <t>Supplement Type</t>
  </si>
  <si>
    <t>Please Specify details if Other is Selected:</t>
  </si>
  <si>
    <t>Jurisdictions</t>
  </si>
  <si>
    <t>Resident Countries</t>
  </si>
  <si>
    <t>PD HMS</t>
  </si>
  <si>
    <t>Afghanistan</t>
  </si>
  <si>
    <t>Albania</t>
  </si>
  <si>
    <t>Algeria</t>
  </si>
  <si>
    <t>American Samoa</t>
  </si>
  <si>
    <t>Andorra</t>
  </si>
  <si>
    <t>Angola</t>
  </si>
  <si>
    <t>Anguilla</t>
  </si>
  <si>
    <t>Antarctica</t>
  </si>
  <si>
    <t>Antigua and Barbuda</t>
  </si>
  <si>
    <t>Argentina</t>
  </si>
  <si>
    <t>Aruba</t>
  </si>
  <si>
    <t>Bahamas (the)</t>
  </si>
  <si>
    <t>Bangladesh</t>
  </si>
  <si>
    <t>Barbados</t>
  </si>
  <si>
    <t>Belarus</t>
  </si>
  <si>
    <t>Belize</t>
  </si>
  <si>
    <t>Benin</t>
  </si>
  <si>
    <t>Bhutan</t>
  </si>
  <si>
    <t>Bolivia (Plurinational State of)</t>
  </si>
  <si>
    <t>Bonaire, Sint Eustatius and Saba</t>
  </si>
  <si>
    <t>Bosnia and Herzegovina</t>
  </si>
  <si>
    <t>Botswana</t>
  </si>
  <si>
    <t>Bouvet Island</t>
  </si>
  <si>
    <t>British Indian Ocean Territory (the)</t>
  </si>
  <si>
    <t>Brunei Darussalam</t>
  </si>
  <si>
    <t>Burkina Faso</t>
  </si>
  <si>
    <t>Cabo Verde</t>
  </si>
  <si>
    <t>Cambodia</t>
  </si>
  <si>
    <t>Cameroon</t>
  </si>
  <si>
    <t>Cayman Islands (the)</t>
  </si>
  <si>
    <t>Central African Republic (the)</t>
  </si>
  <si>
    <t>Chad</t>
  </si>
  <si>
    <t>Christmas Island</t>
  </si>
  <si>
    <t>Cocos (Keeling) Islands (the)</t>
  </si>
  <si>
    <t>Colombia</t>
  </si>
  <si>
    <t>Comoros (the)</t>
  </si>
  <si>
    <t>Congo (the Democratic Republic of the)</t>
  </si>
  <si>
    <t>Congo (the)</t>
  </si>
  <si>
    <t>Cook Islands (the)</t>
  </si>
  <si>
    <t>Costa Rica</t>
  </si>
  <si>
    <t>Cuba</t>
  </si>
  <si>
    <t>Curaçao</t>
  </si>
  <si>
    <t>Czechia</t>
  </si>
  <si>
    <t>Côte d'Ivoire</t>
  </si>
  <si>
    <t>Djibouti</t>
  </si>
  <si>
    <t>Dominica</t>
  </si>
  <si>
    <t>Dominican Republic (the)</t>
  </si>
  <si>
    <t>Ecuador</t>
  </si>
  <si>
    <t>El Salvador</t>
  </si>
  <si>
    <t>Equatorial Guinea</t>
  </si>
  <si>
    <t>Eritrea</t>
  </si>
  <si>
    <t>Eswatini</t>
  </si>
  <si>
    <t>Ethiopia</t>
  </si>
  <si>
    <t>Falkland Islands (the) [Malvinas]</t>
  </si>
  <si>
    <t>Faroe Islands (the)</t>
  </si>
  <si>
    <t>Fiji</t>
  </si>
  <si>
    <t>French Guiana</t>
  </si>
  <si>
    <t>French Polynesia</t>
  </si>
  <si>
    <t>French Southern Territories (the)</t>
  </si>
  <si>
    <t>Gabon</t>
  </si>
  <si>
    <t>Gambia (the)</t>
  </si>
  <si>
    <t>Ghana</t>
  </si>
  <si>
    <t>Greenland</t>
  </si>
  <si>
    <t>Grenada</t>
  </si>
  <si>
    <t>Guadeloupe</t>
  </si>
  <si>
    <t>Guam</t>
  </si>
  <si>
    <t>Guatemala</t>
  </si>
  <si>
    <t>Guinea</t>
  </si>
  <si>
    <t>Guinea-Bissau</t>
  </si>
  <si>
    <t>Guyana</t>
  </si>
  <si>
    <t>Haiti</t>
  </si>
  <si>
    <t>Heard Island and McDonald Islands</t>
  </si>
  <si>
    <t>Holy See (the)</t>
  </si>
  <si>
    <t>Honduras</t>
  </si>
  <si>
    <t>Iran (Islamic Republic of)</t>
  </si>
  <si>
    <t>Jamaica</t>
  </si>
  <si>
    <t>Kenya</t>
  </si>
  <si>
    <t>Kiribati</t>
  </si>
  <si>
    <t>Korea (the Democratic People's Republic of)</t>
  </si>
  <si>
    <t>Korea (the Republic of)</t>
  </si>
  <si>
    <t>Kyrgyzstan</t>
  </si>
  <si>
    <t>Lao People's Democratic Republic (the)</t>
  </si>
  <si>
    <t>Lebanon</t>
  </si>
  <si>
    <t>Lesotho</t>
  </si>
  <si>
    <t>Libya</t>
  </si>
  <si>
    <t>Macao</t>
  </si>
  <si>
    <t>Madagascar</t>
  </si>
  <si>
    <t>Malawi</t>
  </si>
  <si>
    <t>Maldives</t>
  </si>
  <si>
    <t>Mali</t>
  </si>
  <si>
    <t>Marshall Islands (the)</t>
  </si>
  <si>
    <t>Martinique</t>
  </si>
  <si>
    <t>Mauritania</t>
  </si>
  <si>
    <t>Mayotte</t>
  </si>
  <si>
    <t>Micronesia (Federated States of)</t>
  </si>
  <si>
    <t>Moldova (the Republic of)</t>
  </si>
  <si>
    <t>Monaco</t>
  </si>
  <si>
    <t>Mongolia</t>
  </si>
  <si>
    <t>Montenegro</t>
  </si>
  <si>
    <t>Montserrat</t>
  </si>
  <si>
    <t>Morocco</t>
  </si>
  <si>
    <t>Myanmar</t>
  </si>
  <si>
    <t>Namibia</t>
  </si>
  <si>
    <t>Nauru</t>
  </si>
  <si>
    <t>Nepal</t>
  </si>
  <si>
    <t>Netherlands (the)</t>
  </si>
  <si>
    <t>New Caledonia</t>
  </si>
  <si>
    <t>New Zealand</t>
  </si>
  <si>
    <t>Nicaragua</t>
  </si>
  <si>
    <t>Niger (the)</t>
  </si>
  <si>
    <t>Niue</t>
  </si>
  <si>
    <t>Norfolk Island</t>
  </si>
  <si>
    <t>North Macedonia</t>
  </si>
  <si>
    <t>Northern Mariana Islands (the)</t>
  </si>
  <si>
    <t>Palau</t>
  </si>
  <si>
    <t>Palestine, State of</t>
  </si>
  <si>
    <t>Papua New Guinea</t>
  </si>
  <si>
    <t>Paraguay</t>
  </si>
  <si>
    <t>Philippines (the)</t>
  </si>
  <si>
    <t>Pitcairn</t>
  </si>
  <si>
    <t>Puerto Rico</t>
  </si>
  <si>
    <t>Qatar</t>
  </si>
  <si>
    <t>Russian Federation (the)</t>
  </si>
  <si>
    <t>Réunion</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</si>
  <si>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</si>
  <si>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</si>
  <si>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</si>
  <si>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</si>
  <si>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</si>
  <si>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</si>
  <si>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</si>
  <si>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</si>
  <si>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</si>
  <si>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</si>
  <si>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Senegal</t>
  </si>
  <si>
    <t>Serbia</t>
  </si>
  <si>
    <t>Seychelles</t>
  </si>
  <si>
    <t>Sierra Leone</t>
  </si>
  <si>
    <t>Sint Maarten (Dutch part)</t>
  </si>
  <si>
    <t>Solomon Islands</t>
  </si>
  <si>
    <t>Somalia</t>
  </si>
  <si>
    <t>South Georgia and the South Sandwich Islands</t>
  </si>
  <si>
    <t>South Sudan</t>
  </si>
  <si>
    <t>Sri Lanka</t>
  </si>
  <si>
    <t>Sudan (the)</t>
  </si>
  <si>
    <t>Suriname</t>
  </si>
  <si>
    <t>Svalbard and Jan Mayen</t>
  </si>
  <si>
    <t>Syrian Arab Republic (the)</t>
  </si>
  <si>
    <t>Taiwan (Province of China)</t>
  </si>
  <si>
    <t>Tajikistan</t>
  </si>
  <si>
    <t>Tanzania, the United Republic of</t>
  </si>
  <si>
    <t>Timor-Leste</t>
  </si>
  <si>
    <t>Togo</t>
  </si>
  <si>
    <t>Tokelau</t>
  </si>
  <si>
    <t>Tonga</t>
  </si>
  <si>
    <t>Trinidad and Tobago</t>
  </si>
  <si>
    <t>Tunisia</t>
  </si>
  <si>
    <t>Turkmenistan</t>
  </si>
  <si>
    <t>Turks and Caicos Islands (the)</t>
  </si>
  <si>
    <t>Tuvalu</t>
  </si>
  <si>
    <t>Uganda</t>
  </si>
  <si>
    <t>United Arab Emirates (the)</t>
  </si>
  <si>
    <t>United Kingdom of Great Britain and Northern Ireland (the)</t>
  </si>
  <si>
    <t>United States Minor Outlying Islands (the)</t>
  </si>
  <si>
    <t>United States of America (the)</t>
  </si>
  <si>
    <t>Uzbekistan</t>
  </si>
  <si>
    <t>Vanuatu</t>
  </si>
  <si>
    <t>Venezuela (Bolivarian Republic of)</t>
  </si>
  <si>
    <t>Viet Nam</t>
  </si>
  <si>
    <t>Virgin Islands (British)</t>
  </si>
  <si>
    <t>Virgin Islands (U.S.)</t>
  </si>
  <si>
    <t>Wallis and Futuna</t>
  </si>
  <si>
    <t>Western Sahara*</t>
  </si>
  <si>
    <t>Yemen</t>
  </si>
  <si>
    <t>Zambia</t>
  </si>
  <si>
    <t>Zimbabwe</t>
  </si>
  <si>
    <t>Czechia (Czech Republic)</t>
  </si>
  <si>
    <t>Gabon (Gabonese Republic)</t>
  </si>
  <si>
    <t>Western Sahara</t>
  </si>
  <si>
    <t>Aland Islands</t>
  </si>
  <si>
    <t>cbi_programmeupdate</t>
  </si>
  <si>
    <t>CNH</t>
  </si>
  <si>
    <t>CYP</t>
  </si>
  <si>
    <t>EEK</t>
  </si>
  <si>
    <t>EHP</t>
  </si>
  <si>
    <t>FOK</t>
  </si>
  <si>
    <t>GBP</t>
  </si>
  <si>
    <t>GRD</t>
  </si>
  <si>
    <t>IEP</t>
  </si>
  <si>
    <t>IMP</t>
  </si>
  <si>
    <t>IND</t>
  </si>
  <si>
    <t>KID</t>
  </si>
  <si>
    <t>LTL</t>
  </si>
  <si>
    <t>LVL</t>
  </si>
  <si>
    <t>MTL</t>
  </si>
  <si>
    <t>PND</t>
  </si>
  <si>
    <t>SEK</t>
  </si>
  <si>
    <t>SGD</t>
  </si>
  <si>
    <t>SHP</t>
  </si>
  <si>
    <t>SLL</t>
  </si>
  <si>
    <t>SOS</t>
  </si>
  <si>
    <t>SRD</t>
  </si>
  <si>
    <t>SSP</t>
  </si>
  <si>
    <t>STD</t>
  </si>
  <si>
    <t>SYP</t>
  </si>
  <si>
    <t>SZL</t>
  </si>
  <si>
    <t>THB</t>
  </si>
  <si>
    <t>TJS</t>
  </si>
  <si>
    <t>TMT</t>
  </si>
  <si>
    <t>TND</t>
  </si>
  <si>
    <t>TOP</t>
  </si>
  <si>
    <t>TRL</t>
  </si>
  <si>
    <t>TRY</t>
  </si>
  <si>
    <t>TTD</t>
  </si>
  <si>
    <t>TVD</t>
  </si>
  <si>
    <t>TWD</t>
  </si>
  <si>
    <t>TZS</t>
  </si>
  <si>
    <t>UAH</t>
  </si>
  <si>
    <t>UGX</t>
  </si>
  <si>
    <t>UYU</t>
  </si>
  <si>
    <t>UYW</t>
  </si>
  <si>
    <t>UZS</t>
  </si>
  <si>
    <t>VES</t>
  </si>
  <si>
    <t>VND</t>
  </si>
  <si>
    <t>VUV</t>
  </si>
  <si>
    <t>WST</t>
  </si>
  <si>
    <t>XAF</t>
  </si>
  <si>
    <t>XCD</t>
  </si>
  <si>
    <t>XOF</t>
  </si>
  <si>
    <t>XPF</t>
  </si>
  <si>
    <t>YER</t>
  </si>
  <si>
    <t>ZAR</t>
  </si>
  <si>
    <t>ZMW</t>
  </si>
  <si>
    <t xml:space="preserve">Dropdown; multiple options; Issue when saved as BP1.pdf but the actual attachment reads bp1.pdf / CAPS-no caps? - Bruno, </t>
  </si>
  <si>
    <t>Bulk Account</t>
  </si>
  <si>
    <t>EUCH</t>
  </si>
  <si>
    <t>EURODOLLAR</t>
  </si>
  <si>
    <t>Future SWA</t>
  </si>
  <si>
    <t>SWAP</t>
  </si>
  <si>
    <t>Treasury</t>
  </si>
  <si>
    <t>WIBOR</t>
  </si>
  <si>
    <t>TELBOR</t>
  </si>
  <si>
    <t>PRIBOR</t>
  </si>
  <si>
    <t>NIBOR</t>
  </si>
  <si>
    <t>MOSPRIM</t>
  </si>
  <si>
    <t>CIBOR</t>
  </si>
  <si>
    <t>CDOR</t>
  </si>
  <si>
    <t>BUBOR</t>
  </si>
  <si>
    <t>JIBAR</t>
  </si>
  <si>
    <t>STIBOR</t>
  </si>
  <si>
    <t>TIBOR</t>
  </si>
  <si>
    <t>Pfandbriefe</t>
  </si>
  <si>
    <t>Muni AAA</t>
  </si>
  <si>
    <t>LIBOR</t>
  </si>
  <si>
    <t>LIBID</t>
  </si>
  <si>
    <t>ISDAFIX</t>
  </si>
  <si>
    <t>GCF REPO</t>
  </si>
  <si>
    <t>EuroSwiss</t>
  </si>
  <si>
    <t>EURIBOR</t>
  </si>
  <si>
    <t>EONIA SWAP</t>
  </si>
  <si>
    <t>EONIA</t>
  </si>
  <si>
    <r>
      <t xml:space="preserve">Please </t>
    </r>
    <r>
      <rPr>
        <b/>
        <u/>
        <sz val="11"/>
        <color rgb="FFFF0000"/>
        <rFont val="Lato"/>
        <family val="2"/>
      </rPr>
      <t>DO NOT</t>
    </r>
    <r>
      <rPr>
        <b/>
        <sz val="11"/>
        <color rgb="FFFF0000"/>
        <rFont val="Lato"/>
        <family val="2"/>
      </rPr>
      <t xml:space="preserve"> 'Copy and Paste' data into </t>
    </r>
    <r>
      <rPr>
        <b/>
        <u/>
        <sz val="11"/>
        <color rgb="FFFF0000"/>
        <rFont val="Lato"/>
        <family val="2"/>
      </rPr>
      <t>any</t>
    </r>
    <r>
      <rPr>
        <b/>
        <sz val="11"/>
        <color rgb="FFFF0000"/>
        <rFont val="Lato"/>
        <family val="2"/>
      </rPr>
      <t xml:space="preserve"> cells, to do so may result in the Debt Submission Template failing to upload correctly and result in a request for a resubmission</t>
    </r>
  </si>
  <si>
    <t>Details related to the Securities:</t>
  </si>
  <si>
    <t>Please DO NOT 'Copy and Paste' data into any cells, to do so may result in the Debt Submission Template failing to upload correctly and result in a request for a resubmission</t>
  </si>
  <si>
    <t>Receiving Member State</t>
  </si>
  <si>
    <t>Details related to the Structure of the document:</t>
  </si>
  <si>
    <t>Invoice Addressee:</t>
  </si>
  <si>
    <t>Details related to the publication of the document (Hyperlink)</t>
  </si>
  <si>
    <t>Current Job Information and Core Job Information:</t>
  </si>
  <si>
    <t>Details related to the Omission of Information:</t>
  </si>
  <si>
    <t>Declarations</t>
  </si>
  <si>
    <t>Debt - with denomination &lt; €100,000 available only to qualified investors - DLRM</t>
  </si>
  <si>
    <t>11 to 12</t>
  </si>
  <si>
    <t>13 to 18</t>
  </si>
  <si>
    <t>Details related to the Structure of the document</t>
  </si>
  <si>
    <t>The issuer(s) confirms that this passporting reqest is being made on the same day as the approval of the document submitted for review, or alternatively, if this passport request is not being made on the same day as the approval of the document submitted for review, to the best of its knowledge no significant new factor, material mistake or inaccuracy has arisen since the date of approval of the document submitted for review.</t>
  </si>
  <si>
    <t xml:space="preserve">I, the submitter, have received confirmation that the issuer(s), offeror(s) (if applicable), guarantor(s) (if applicable) and obligor(s) (if applicable) are not designated in any financial sanctions legislation imposed by the European Union as set out under https://eeas.europa.eu/topics/sanctions-policy/8442/consolidated-list-of-sanctions_en
</t>
  </si>
  <si>
    <t>I, the submitter, have received confirmation from the issuer(s) and advised the Central Bank of Ireland whether Alternative Performance Measures (APMs) are disclosed in the prospectus document [Insert Document Type as selected on Submission Details Tab]. Where APMs are present the issuer(s) confirm(s) that they have made every effort to comply with the “ESMA Guidelines on Alterative Performance Measures” (Reference ESMA/2015/1415en). An APM is understood as a financial measure of historical or future financial performance, financial position, or cash flows, other than a financial measure defined or specified in the applicable financial reporting framework. The [issuer(s)] / [offerors] confirm[s] that the prospectus document submitted for approval complies with Irish and EU prospectus law, rules and guidance.</t>
  </si>
  <si>
    <t>SupplementType:</t>
  </si>
  <si>
    <t>Final:</t>
  </si>
  <si>
    <t>Translation of Summary:</t>
  </si>
  <si>
    <t>Translation of Appendix:</t>
  </si>
  <si>
    <t>Blacklined:</t>
  </si>
  <si>
    <t>Type of Offer and/or Admission to Trading:</t>
  </si>
  <si>
    <t>Provide Additional Supplement Details:</t>
  </si>
  <si>
    <t xml:space="preserve">Is this a Programme Update?                                                      </t>
  </si>
  <si>
    <r>
      <t xml:space="preserve">Underlying Market Measure fields in table below only become visible if "Yes" selected.
</t>
    </r>
    <r>
      <rPr>
        <b/>
        <sz val="11"/>
        <color rgb="FF5EC5C2"/>
        <rFont val="Lato"/>
        <family val="2"/>
      </rPr>
      <t>Info Purpose only, not captured in CRM</t>
    </r>
  </si>
  <si>
    <r>
      <t xml:space="preserve">Free text, Optional field
</t>
    </r>
    <r>
      <rPr>
        <b/>
        <sz val="11"/>
        <color rgb="FF5EC5C2"/>
        <rFont val="Lato"/>
        <family val="2"/>
      </rPr>
      <t>Is Captured at SMX Job level in Submission Notes Field</t>
    </r>
  </si>
  <si>
    <t>Details related to the Approval of the document:</t>
  </si>
  <si>
    <t>Details related to the publication of the document:</t>
  </si>
  <si>
    <t>I, the submitter, have received confirmation that the issuer(s), offeror(s) (if applicable), guarantor(s) (if applicable) and obligor(s) (if applicable) are not designated in any financial sanctions legislation imposed by the European Union as set out under https://eeas.europa.eu/topics/sanctions-policy/8442/consolidated-list-of-sanctions_en</t>
  </si>
  <si>
    <t>Type of Submission: Please tick one of the following</t>
  </si>
  <si>
    <t>1 to 7</t>
  </si>
  <si>
    <t>Please specify :</t>
  </si>
  <si>
    <t>Please enter annex item(s) to be omitted</t>
  </si>
  <si>
    <t>Extradoc</t>
  </si>
  <si>
    <t>Additional Documents:</t>
  </si>
  <si>
    <t>Omission Comment Sheet</t>
  </si>
  <si>
    <t>Comment Sheet</t>
  </si>
  <si>
    <t>Omission Letter</t>
  </si>
  <si>
    <t>Name of Issuer /Co-Issuer:</t>
  </si>
  <si>
    <t>Financial Statement</t>
  </si>
  <si>
    <t>PPL</t>
  </si>
  <si>
    <t>FST</t>
  </si>
  <si>
    <r>
      <t xml:space="preserve">Consideration  Offered:
</t>
    </r>
    <r>
      <rPr>
        <sz val="8"/>
        <color rgb="FFFF0000"/>
        <rFont val="Lato"/>
        <family val="2"/>
      </rPr>
      <t>(Number or Number Ranges only)</t>
    </r>
  </si>
  <si>
    <r>
      <t xml:space="preserve">Price Raised:
</t>
    </r>
    <r>
      <rPr>
        <sz val="8"/>
        <color rgb="FFFF0000"/>
        <rFont val="Lato"/>
        <family val="2"/>
      </rPr>
      <t>(Number or Number Ranges only)</t>
    </r>
  </si>
  <si>
    <r>
      <t xml:space="preserve">Consideration  Raised:
</t>
    </r>
    <r>
      <rPr>
        <sz val="8"/>
        <color rgb="FFFF0000"/>
        <rFont val="Lato"/>
        <family val="2"/>
      </rPr>
      <t>(Number or Number Ranges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</si>
</sst>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u/>
      <sz val="9"/>
      <color indexed="81"/>
      <name val="Tahoma"/>
      <family val="2"/>
    </font>
    <font>
      <sz val="11"/>
      <color rgb="FF000000"/>
      <name val="Calibri"/>
      <family val="2"/>
      <scheme val="minor"/>
    </font>
    <font>
      <sz val="11"/>
      <color theme="1"/>
      <name val="Lato"/>
      <family val="2"/>
    </font>
    <font>
      <b/>
      <sz val="11"/>
      <color theme="1"/>
      <name val="Lato"/>
      <family val="2"/>
    </font>
    <font>
      <b/>
      <sz val="11"/>
      <color rgb="FFFF0000"/>
      <name val="Lato"/>
      <family val="2"/>
    </font>
    <font>
      <sz val="11"/>
      <color theme="0" tint="-0.34998626667073579"/>
      <name val="Lato"/>
      <family val="2"/>
    </font>
    <font>
      <b/>
      <sz val="11"/>
      <name val="Lato"/>
      <family val="2"/>
    </font>
    <font>
      <sz val="11"/>
      <color rgb="FFFF0000"/>
      <name val="Lato"/>
      <family val="2"/>
    </font>
    <font>
      <sz val="11"/>
      <name val="Lato"/>
      <family val="2"/>
    </font>
    <font>
      <sz val="10"/>
      <color theme="1"/>
      <name val="Lato"/>
      <family val="2"/>
    </font>
    <font>
      <b/>
      <u/>
      <sz val="11"/>
      <color rgb="FFFF0000"/>
      <name val="Lato"/>
      <family val="2"/>
    </font>
    <font>
      <sz val="11"/>
      <color rgb="FF0070C0"/>
      <name val="Lato"/>
      <family val="2"/>
    </font>
    <font>
      <sz val="10"/>
      <color rgb="FF0070C0"/>
      <name val="Lato"/>
      <family val="2"/>
    </font>
    <font>
      <sz val="10"/>
      <color rgb="FF00B050"/>
      <name val="Lato"/>
      <family val="2"/>
    </font>
    <font>
      <sz val="11"/>
      <color rgb="FF00B050"/>
      <name val="Lato"/>
      <family val="2"/>
    </font>
    <font>
      <sz val="11"/>
      <color rgb="FF000000"/>
      <name val="Lato"/>
      <family val="2"/>
    </font>
    <font>
      <sz val="11"/>
      <color theme="4" tint="-0.249977111117893"/>
      <name val="Lato"/>
      <family val="2"/>
    </font>
    <font>
      <sz val="11"/>
      <color theme="4"/>
      <name val="Lato"/>
      <family val="2"/>
    </font>
    <font>
      <sz val="10"/>
      <color theme="1"/>
      <name val="Calibri"/>
      <family val="2"/>
      <scheme val="minor"/>
    </font>
    <font>
      <b/>
      <sz val="11"/>
      <color rgb="FF00B050"/>
      <name val="Lato"/>
      <family val="2"/>
    </font>
    <font>
      <b/>
      <sz val="11"/>
      <color theme="4" tint="-0.249977111117893"/>
      <name val="Lato"/>
      <family val="2"/>
    </font>
    <font>
      <b/>
      <sz val="10"/>
      <color rgb="FFFF0000"/>
      <name val="Lato"/>
      <family val="2"/>
    </font>
    <font>
      <sz val="10"/>
      <color rgb="FFFF0000"/>
      <name val="Lato"/>
      <family val="2"/>
    </font>
    <font>
      <i/>
      <sz val="11"/>
      <color rgb="FF0070C0"/>
      <name val="Lato"/>
      <family val="2"/>
    </font>
    <font>
      <sz val="10"/>
      <color theme="0" tint="-0.34998626667073579"/>
      <name val="Lato"/>
      <family val="2"/>
    </font>
    <font>
      <sz val="12"/>
      <color theme="1"/>
      <name val="Lato"/>
      <family val="2"/>
    </font>
    <font>
      <b/>
      <sz val="10"/>
      <color theme="1"/>
      <name val="Lato"/>
      <family val="2"/>
    </font>
    <font>
      <b/>
      <sz val="10"/>
      <name val="Lato"/>
      <family val="2"/>
    </font>
    <font>
      <sz val="10"/>
      <name val="Lato"/>
      <family val="2"/>
    </font>
    <font>
      <sz val="8"/>
      <color rgb="FF000000"/>
      <name val="Segoe UI"/>
      <family val="2"/>
    </font>
    <font>
      <sz val="11"/>
      <color theme="4" tint="0.79998168889431442"/>
      <name val="Lato"/>
      <family val="2"/>
    </font>
    <font>
      <b/>
      <sz val="11"/>
      <color rgb="FFFA7D00"/>
      <name val="Calibri"/>
      <family val="2"/>
      <scheme val="minor"/>
    </font>
    <font>
      <b/>
      <sz val="11"/>
      <color theme="1"/>
      <name val="Calibri"/>
      <family val="2"/>
      <scheme val="minor"/>
    </font>
    <font>
      <b/>
      <sz val="18"/>
      <color theme="0" tint="-4.9989318521683403E-2"/>
      <name val="Calibri"/>
      <family val="2"/>
      <scheme val="minor"/>
    </font>
    <font>
      <i/>
      <sz val="11"/>
      <color theme="1"/>
      <name val="Calibri"/>
      <family val="2"/>
      <scheme val="minor"/>
    </font>
    <font>
      <b/>
      <sz val="16"/>
      <color theme="1"/>
      <name val="Calibri"/>
      <family val="2"/>
      <scheme val="minor"/>
    </font>
    <font>
      <b/>
      <sz val="16"/>
      <color theme="8" tint="-0.249977111117893"/>
      <name val="Calibri"/>
      <family val="2"/>
      <scheme val="minor"/>
    </font>
    <font>
      <sz val="16"/>
      <color theme="1"/>
      <name val="Calibri"/>
      <family val="2"/>
      <scheme val="minor"/>
    </font>
    <font>
      <b/>
      <sz val="36"/>
      <color theme="1"/>
      <name val="Calibri"/>
      <family val="2"/>
      <scheme val="minor"/>
    </font>
    <font>
      <b/>
      <sz val="11"/>
      <color rgb="FFFF0000"/>
      <name val="Calibri"/>
      <family val="2"/>
      <scheme val="minor"/>
    </font>
    <font>
      <sz val="11"/>
      <color theme="5" tint="-0.249977111117893"/>
      <name val="Lato"/>
      <family val="2"/>
    </font>
    <font>
      <sz val="10"/>
      <color rgb="FF000000"/>
      <name val="Arial"/>
      <family val="2"/>
    </font>
    <font>
      <sz val="8"/>
      <color rgb="FF000000"/>
      <name val="Arial"/>
      <family val="2"/>
    </font>
    <font>
      <sz val="8"/>
      <color rgb="FF00B050"/>
      <name val="Lato"/>
      <family val="2"/>
    </font>
    <font>
      <sz val="14"/>
      <color rgb="FF00B050"/>
      <name val="Lato"/>
      <family val="2"/>
    </font>
    <font>
      <sz val="11"/>
      <color rgb="FF0684A2"/>
      <name val="Calibri"/>
      <family val="2"/>
      <scheme val="minor"/>
    </font>
    <font>
      <sz val="9"/>
      <color rgb="FF0684A2"/>
      <name val="Calibri"/>
      <family val="2"/>
      <scheme val="minor"/>
    </font>
    <font>
      <sz val="12"/>
      <color theme="1"/>
      <name val="Calibri"/>
      <family val="2"/>
      <scheme val="minor"/>
    </font>
    <font>
      <sz val="11"/>
      <name val="Calibri"/>
      <family val="2"/>
      <scheme val="minor"/>
    </font>
    <font>
      <sz val="11"/>
      <color theme="0"/>
      <name val="Lato"/>
      <family val="2"/>
    </font>
    <font>
      <b/>
      <sz val="16"/>
      <color theme="0"/>
      <name val="Calibri"/>
      <family val="2"/>
      <scheme val="minor"/>
    </font>
    <font>
      <sz val="11"/>
      <color theme="5" tint="-0.249977111117893"/>
      <name val="Calibri"/>
      <family val="2"/>
      <scheme val="minor"/>
    </font>
    <font>
      <b/>
      <sz val="11"/>
      <color theme="4" tint="0.79998168889431442"/>
      <name val="Lato"/>
      <family val="2"/>
    </font>
    <font>
      <sz val="11"/>
      <color theme="4" tint="0.79998168889431442"/>
      <name val="Calibri"/>
      <family val="2"/>
      <scheme val="minor"/>
    </font>
    <font>
      <sz val="20"/>
      <color theme="0"/>
      <name val="Lato"/>
      <family val="2"/>
    </font>
    <font>
      <sz val="11"/>
      <color rgb="FF5EC5C2"/>
      <name val="Lato"/>
      <family val="2"/>
    </font>
    <font>
      <sz val="11"/>
      <color rgb="FF5EC5C2"/>
      <name val="Calibri"/>
      <family val="2"/>
      <scheme val="minor"/>
    </font>
    <font>
      <b/>
      <sz val="11"/>
      <color rgb="FF5EC5C2"/>
      <name val="Lato"/>
      <family val="2"/>
    </font>
    <font>
      <i/>
      <sz val="11"/>
      <color rgb="FF5EC5C2"/>
      <name val="Lato"/>
      <family val="2"/>
    </font>
    <font>
      <sz val="10"/>
      <color rgb="FF5EC5C2"/>
      <name val="Lato"/>
      <family val="2"/>
    </font>
    <font>
      <b/>
      <sz val="11"/>
      <color rgb="FF7030A0"/>
      <name val="Lato"/>
      <family val="2"/>
    </font>
    <font>
      <sz val="11"/>
      <color rgb="FF7030A0"/>
      <name val="Lato"/>
      <family val="2"/>
    </font>
    <font>
      <sz val="10"/>
      <color rgb="FF7030A0"/>
      <name val="Lato"/>
      <family val="2"/>
    </font>
    <font>
      <sz val="11"/>
      <color rgb="FF7030A0"/>
      <name val="Calibri"/>
      <family val="2"/>
      <scheme val="minor"/>
    </font>
    <font>
      <i/>
      <sz val="11"/>
      <color rgb="FF7030A0"/>
      <name val="Lato"/>
      <family val="2"/>
    </font>
    <font>
      <sz val="12"/>
      <color rgb="FF7030A0"/>
      <name val="Lato"/>
      <family val="2"/>
    </font>
    <font>
      <sz val="10"/>
      <color rgb="FF7030A0"/>
      <name val="Calibri"/>
      <family val="2"/>
      <scheme val="minor"/>
    </font>
    <font>
      <sz val="10"/>
      <color rgb="FF5EC5C2"/>
      <name val="Calibri"/>
      <family val="2"/>
      <scheme val="minor"/>
    </font>
    <font>
      <sz val="8"/>
      <color rgb="FFFF0000"/>
      <name val="Lato"/>
      <family val="2"/>
    </font>
  </fonts>
  <fills count="3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2"/>
        <bgColor indexed="64"/>
      </patternFill>
    </fill>
    <fill>
      <patternFill patternType="solid">
        <fgColor theme="2" tint="-9.9978637043366805E-2"/>
        <bgColor indexed="64"/>
      </patternFill>
    </fill>
    <fill>
      <patternFill patternType="solid">
        <fgColor rgb="FFF2F2F2"/>
      </patternFill>
    </fill>
    <fill>
      <patternFill patternType="solid">
        <fgColor rgb="FF0684A2"/>
        <bgColor indexed="64"/>
      </patternFill>
    </fill>
    <fill>
      <patternFill patternType="solid">
        <fgColor theme="4" tint="0.39997558519241921"/>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5EC5C2"/>
        <bgColor indexed="64"/>
      </patternFill>
    </fill>
    <fill>
      <patternFill patternType="solid">
        <fgColor rgb="FF09506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35" fillId="9" borderId="13" applyNumberFormat="0" applyAlignment="0" applyProtection="0"/>
  </cellStyleXfs>
  <cellXfs count="639">
    <xf numFmtId="0" fontId="0" fillId="0" borderId="0" xfId="0"/>
    <xf numFmtId="0" fontId="1" fillId="0" borderId="0" xfId="0" applyFont="1"/>
    <xf numFmtId="0" fontId="0" fillId="0" borderId="0" xfId="0" applyBorder="1"/>
    <xf numFmtId="0" fontId="0" fillId="0" borderId="0" xfId="0" applyAlignment="1">
      <alignment horizontal="left" vertical="top"/>
    </xf>
    <xf numFmtId="0" fontId="0" fillId="0" borderId="0" xfId="0" applyFill="1"/>
    <xf numFmtId="0" fontId="5" fillId="0" borderId="0" xfId="0" applyFont="1" applyAlignment="1">
      <alignment vertical="center"/>
    </xf>
    <xf numFmtId="0" fontId="6" fillId="0" borderId="0" xfId="0" applyFont="1"/>
    <xf numFmtId="0" fontId="6" fillId="0" borderId="0" xfId="0" applyFont="1" applyAlignment="1">
      <alignment horizontal="left" vertical="top"/>
    </xf>
    <xf numFmtId="0" fontId="7" fillId="4" borderId="0" xfId="0" applyFont="1" applyFill="1"/>
    <xf numFmtId="0" fontId="10" fillId="4" borderId="0" xfId="0" applyFont="1" applyFill="1" applyAlignment="1">
      <alignment horizontal="left" vertical="top"/>
    </xf>
    <xf numFmtId="0" fontId="6" fillId="4" borderId="0" xfId="0" applyFont="1" applyFill="1"/>
    <xf numFmtId="0" fontId="6" fillId="4" borderId="0" xfId="0" applyFont="1" applyFill="1" applyAlignment="1">
      <alignment horizontal="left" vertical="top"/>
    </xf>
    <xf numFmtId="0" fontId="6" fillId="4" borderId="0" xfId="0" applyFont="1" applyFill="1" applyAlignment="1">
      <alignment horizontal="center" vertical="top"/>
    </xf>
    <xf numFmtId="0" fontId="8" fillId="4" borderId="0" xfId="0" applyFont="1" applyFill="1"/>
    <xf numFmtId="0" fontId="6" fillId="0" borderId="1" xfId="0" applyFont="1" applyBorder="1"/>
    <xf numFmtId="0" fontId="6" fillId="4" borderId="0" xfId="0" applyFont="1" applyFill="1" applyBorder="1"/>
    <xf numFmtId="0" fontId="15" fillId="4" borderId="1" xfId="0" applyFont="1" applyFill="1" applyBorder="1"/>
    <xf numFmtId="0" fontId="6" fillId="0" borderId="3" xfId="0" applyFont="1" applyBorder="1"/>
    <xf numFmtId="0" fontId="16" fillId="4" borderId="1" xfId="0" applyFont="1" applyFill="1" applyBorder="1"/>
    <xf numFmtId="0" fontId="11" fillId="4" borderId="0" xfId="0" applyFont="1" applyFill="1"/>
    <xf numFmtId="0" fontId="17" fillId="4" borderId="0" xfId="0" applyFont="1" applyFill="1" applyAlignment="1">
      <alignment vertical="center"/>
    </xf>
    <xf numFmtId="0" fontId="9" fillId="4" borderId="0" xfId="0" applyFont="1" applyFill="1" applyBorder="1"/>
    <xf numFmtId="0" fontId="12" fillId="0" borderId="1" xfId="0" applyFont="1" applyFill="1" applyBorder="1"/>
    <xf numFmtId="0" fontId="6" fillId="4" borderId="0" xfId="0" applyFont="1" applyFill="1" applyBorder="1" applyAlignment="1">
      <alignment horizontal="center"/>
    </xf>
    <xf numFmtId="0" fontId="6" fillId="4" borderId="0" xfId="0" applyFont="1" applyFill="1" applyBorder="1" applyAlignment="1">
      <alignment horizontal="left"/>
    </xf>
    <xf numFmtId="0" fontId="12" fillId="4" borderId="0" xfId="0" applyFont="1" applyFill="1" applyBorder="1"/>
    <xf numFmtId="0" fontId="6" fillId="2" borderId="0" xfId="0" applyFont="1" applyFill="1"/>
    <xf numFmtId="0" fontId="6" fillId="0" borderId="1" xfId="0" applyFont="1" applyBorder="1" applyAlignment="1">
      <alignment horizontal="left" vertical="top"/>
    </xf>
    <xf numFmtId="0" fontId="13" fillId="0" borderId="1" xfId="0" applyFont="1" applyBorder="1"/>
    <xf numFmtId="0" fontId="6" fillId="4" borderId="0" xfId="0" applyFont="1" applyFill="1" applyBorder="1" applyAlignment="1">
      <alignment horizontal="left" vertical="top"/>
    </xf>
    <xf numFmtId="0" fontId="6" fillId="0" borderId="4" xfId="0" applyFont="1" applyBorder="1"/>
    <xf numFmtId="0" fontId="6" fillId="0" borderId="1" xfId="0" applyFont="1" applyFill="1" applyBorder="1"/>
    <xf numFmtId="0" fontId="6" fillId="0" borderId="1" xfId="0" applyFont="1" applyFill="1" applyBorder="1" applyAlignment="1">
      <alignment horizontal="center"/>
    </xf>
    <xf numFmtId="0" fontId="6" fillId="3" borderId="2" xfId="0" applyFont="1" applyFill="1" applyBorder="1"/>
    <xf numFmtId="0" fontId="7" fillId="5" borderId="1" xfId="0" applyFont="1" applyFill="1" applyBorder="1" applyAlignment="1">
      <alignment horizontal="center" vertical="top"/>
    </xf>
    <xf numFmtId="0" fontId="12" fillId="6" borderId="0" xfId="0" applyFont="1" applyFill="1"/>
    <xf numFmtId="0" fontId="18" fillId="4" borderId="0" xfId="0" applyFont="1" applyFill="1"/>
    <xf numFmtId="0" fontId="6" fillId="3" borderId="1" xfId="0" applyFont="1" applyFill="1" applyBorder="1"/>
    <xf numFmtId="0" fontId="6" fillId="2" borderId="2" xfId="0" applyFont="1" applyFill="1" applyBorder="1" applyAlignment="1">
      <alignment horizontal="center"/>
    </xf>
    <xf numFmtId="0" fontId="12" fillId="4" borderId="0" xfId="0" applyFont="1" applyFill="1"/>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18" fillId="4" borderId="0" xfId="0" applyFont="1" applyFill="1" applyBorder="1"/>
    <xf numFmtId="0" fontId="7" fillId="0" borderId="1" xfId="0" applyFont="1" applyBorder="1"/>
    <xf numFmtId="0" fontId="6" fillId="4" borderId="0" xfId="0" applyFont="1" applyFill="1" applyBorder="1" applyAlignment="1"/>
    <xf numFmtId="0" fontId="8" fillId="4" borderId="0" xfId="0" applyFont="1" applyFill="1" applyAlignment="1">
      <alignment horizontal="left" vertical="top"/>
    </xf>
    <xf numFmtId="0" fontId="6" fillId="0" borderId="1" xfId="0" applyFont="1" applyBorder="1" applyAlignment="1">
      <alignment wrapText="1"/>
    </xf>
    <xf numFmtId="0" fontId="6" fillId="0" borderId="4" xfId="0" applyFont="1" applyBorder="1" applyAlignment="1">
      <alignment horizontal="center"/>
    </xf>
    <xf numFmtId="0" fontId="6" fillId="3" borderId="1" xfId="0" applyFont="1" applyFill="1" applyBorder="1" applyAlignment="1">
      <alignment horizontal="left"/>
    </xf>
    <xf numFmtId="0" fontId="6" fillId="0" borderId="1" xfId="0" applyFont="1" applyBorder="1" applyAlignment="1">
      <alignment horizontal="center" wrapText="1"/>
    </xf>
    <xf numFmtId="0" fontId="6" fillId="0" borderId="1" xfId="0" applyFont="1" applyBorder="1" applyAlignment="1"/>
    <xf numFmtId="0" fontId="11" fillId="4" borderId="0" xfId="0" applyFont="1" applyFill="1" applyBorder="1"/>
    <xf numFmtId="0" fontId="12" fillId="0" borderId="1" xfId="0" applyFont="1" applyBorder="1"/>
    <xf numFmtId="0" fontId="12" fillId="0" borderId="1" xfId="0" applyFont="1" applyBorder="1" applyAlignment="1">
      <alignment horizontal="left" wrapText="1"/>
    </xf>
    <xf numFmtId="0" fontId="6" fillId="0" borderId="1" xfId="0" applyFont="1" applyBorder="1" applyAlignment="1">
      <alignment vertical="top"/>
    </xf>
    <xf numFmtId="0" fontId="10" fillId="5" borderId="1" xfId="0" applyFont="1" applyFill="1" applyBorder="1" applyAlignment="1">
      <alignment horizontal="center" vertical="top"/>
    </xf>
    <xf numFmtId="0" fontId="7" fillId="4" borderId="0" xfId="0" applyFont="1" applyFill="1" applyAlignment="1">
      <alignment horizontal="center"/>
    </xf>
    <xf numFmtId="0" fontId="10" fillId="5" borderId="6" xfId="0" applyFont="1" applyFill="1" applyBorder="1" applyAlignment="1">
      <alignment horizontal="center"/>
    </xf>
    <xf numFmtId="0" fontId="10" fillId="4" borderId="0" xfId="0" applyFont="1" applyFill="1"/>
    <xf numFmtId="0" fontId="19" fillId="4" borderId="0" xfId="0" applyFont="1" applyFill="1" applyAlignment="1">
      <alignment vertical="center"/>
    </xf>
    <xf numFmtId="0" fontId="6" fillId="4" borderId="0" xfId="0" applyFont="1" applyFill="1" applyBorder="1" applyAlignment="1">
      <alignment horizontal="left" vertical="top" wrapText="1"/>
    </xf>
    <xf numFmtId="0" fontId="6" fillId="0" borderId="7" xfId="0" applyFont="1" applyBorder="1"/>
    <xf numFmtId="0" fontId="6" fillId="2" borderId="1" xfId="0" applyFont="1" applyFill="1" applyBorder="1" applyAlignment="1">
      <alignment horizontal="center" wrapText="1"/>
    </xf>
    <xf numFmtId="0" fontId="6" fillId="4" borderId="0" xfId="0" applyFont="1" applyFill="1" applyBorder="1" applyAlignment="1">
      <alignment wrapText="1"/>
    </xf>
    <xf numFmtId="0" fontId="6" fillId="3" borderId="1" xfId="0" applyFont="1" applyFill="1" applyBorder="1" applyAlignment="1">
      <alignment horizontal="left" vertical="top"/>
    </xf>
    <xf numFmtId="0" fontId="20" fillId="4" borderId="1" xfId="0" applyFont="1" applyFill="1" applyBorder="1"/>
    <xf numFmtId="0" fontId="6" fillId="0" borderId="1" xfId="0" applyFont="1" applyFill="1" applyBorder="1" applyAlignment="1">
      <alignment horizontal="left"/>
    </xf>
    <xf numFmtId="0" fontId="6" fillId="0" borderId="0" xfId="0" applyFont="1" applyFill="1"/>
    <xf numFmtId="0" fontId="13" fillId="4" borderId="0" xfId="0" applyFont="1" applyFill="1"/>
    <xf numFmtId="0" fontId="13" fillId="0" borderId="0" xfId="0" applyFont="1"/>
    <xf numFmtId="0" fontId="22" fillId="0" borderId="0" xfId="0" applyFont="1"/>
    <xf numFmtId="0" fontId="23" fillId="4" borderId="0" xfId="0" applyFont="1" applyFill="1"/>
    <xf numFmtId="0" fontId="17" fillId="4" borderId="0" xfId="0" applyFont="1" applyFill="1"/>
    <xf numFmtId="0" fontId="24" fillId="4" borderId="0" xfId="0" applyFont="1" applyFill="1" applyAlignment="1">
      <alignment horizontal="center" wrapText="1"/>
    </xf>
    <xf numFmtId="0" fontId="17" fillId="4" borderId="0" xfId="0" applyFont="1" applyFill="1" applyBorder="1" applyAlignment="1">
      <alignment horizontal="left" vertical="top"/>
    </xf>
    <xf numFmtId="0" fontId="17" fillId="4" borderId="0" xfId="0" applyFont="1" applyFill="1" applyBorder="1"/>
    <xf numFmtId="0" fontId="20" fillId="4" borderId="0" xfId="0" applyFont="1" applyFill="1" applyBorder="1"/>
    <xf numFmtId="0" fontId="12" fillId="0" borderId="1" xfId="0" applyFont="1" applyFill="1" applyBorder="1" applyAlignment="1">
      <alignment vertical="top"/>
    </xf>
    <xf numFmtId="0" fontId="18" fillId="0" borderId="1" xfId="0" applyFont="1" applyFill="1" applyBorder="1" applyAlignment="1"/>
    <xf numFmtId="0" fontId="12" fillId="0" borderId="1" xfId="0" applyFont="1" applyFill="1" applyBorder="1" applyAlignment="1"/>
    <xf numFmtId="0" fontId="11" fillId="4" borderId="0" xfId="0" applyFont="1" applyFill="1" applyBorder="1" applyAlignment="1">
      <alignment horizontal="center"/>
    </xf>
    <xf numFmtId="0" fontId="18" fillId="4" borderId="0" xfId="0" applyFont="1" applyFill="1" applyAlignment="1">
      <alignment horizontal="left" vertical="top"/>
    </xf>
    <xf numFmtId="0" fontId="18" fillId="4" borderId="0" xfId="0" applyFont="1" applyFill="1" applyBorder="1" applyAlignment="1">
      <alignment horizontal="left" vertical="top"/>
    </xf>
    <xf numFmtId="0" fontId="18" fillId="4" borderId="0" xfId="0" applyFont="1" applyFill="1" applyBorder="1" applyAlignment="1">
      <alignment horizontal="left"/>
    </xf>
    <xf numFmtId="0" fontId="21" fillId="4" borderId="0" xfId="0" applyFont="1" applyFill="1" applyBorder="1"/>
    <xf numFmtId="0" fontId="6" fillId="0" borderId="0" xfId="0" applyFont="1" applyFill="1" applyBorder="1"/>
    <xf numFmtId="0" fontId="18" fillId="0" borderId="1" xfId="0" applyFont="1" applyBorder="1"/>
    <xf numFmtId="0" fontId="18" fillId="0" borderId="7" xfId="0" applyFont="1" applyBorder="1"/>
    <xf numFmtId="0" fontId="26" fillId="4" borderId="0" xfId="0" applyFont="1" applyFill="1"/>
    <xf numFmtId="0" fontId="17" fillId="4" borderId="0" xfId="0" applyFont="1" applyFill="1" applyAlignment="1"/>
    <xf numFmtId="0" fontId="6" fillId="0" borderId="1" xfId="0" applyFont="1" applyFill="1" applyBorder="1" applyAlignment="1">
      <alignment horizontal="center" wrapText="1"/>
    </xf>
    <xf numFmtId="0" fontId="12" fillId="0" borderId="1" xfId="0" applyFont="1" applyFill="1" applyBorder="1" applyAlignment="1">
      <alignment horizontal="center" wrapText="1"/>
    </xf>
    <xf numFmtId="0" fontId="12" fillId="0" borderId="1" xfId="0" applyFont="1" applyFill="1" applyBorder="1" applyAlignment="1">
      <alignment horizontal="center"/>
    </xf>
    <xf numFmtId="0" fontId="23" fillId="0" borderId="11" xfId="0" applyFont="1" applyBorder="1"/>
    <xf numFmtId="0" fontId="6" fillId="0" borderId="0" xfId="0" applyFont="1" applyFill="1" applyBorder="1" applyAlignment="1">
      <alignment horizontal="left" wrapText="1"/>
    </xf>
    <xf numFmtId="0" fontId="12" fillId="4" borderId="0" xfId="0" applyFont="1" applyFill="1" applyAlignment="1">
      <alignment horizontal="center"/>
    </xf>
    <xf numFmtId="0" fontId="12" fillId="4" borderId="0" xfId="0" applyFont="1" applyFill="1" applyAlignment="1">
      <alignment horizontal="left" vertical="top"/>
    </xf>
    <xf numFmtId="0" fontId="11" fillId="4" borderId="10" xfId="0" applyFont="1" applyFill="1" applyBorder="1" applyAlignment="1">
      <alignment vertical="top"/>
    </xf>
    <xf numFmtId="0" fontId="27" fillId="4" borderId="0" xfId="0" applyFont="1" applyFill="1"/>
    <xf numFmtId="0" fontId="12" fillId="3" borderId="1" xfId="0" applyFont="1" applyFill="1" applyBorder="1"/>
    <xf numFmtId="0" fontId="12" fillId="4" borderId="0" xfId="0" applyFont="1" applyFill="1" applyAlignment="1"/>
    <xf numFmtId="0" fontId="12" fillId="4" borderId="0" xfId="0" applyFont="1" applyFill="1" applyAlignment="1">
      <alignment horizontal="left"/>
    </xf>
    <xf numFmtId="0" fontId="15" fillId="4" borderId="0" xfId="0" applyFont="1" applyFill="1"/>
    <xf numFmtId="0" fontId="15" fillId="0" borderId="1" xfId="0" applyFont="1" applyFill="1" applyBorder="1" applyAlignment="1">
      <alignment horizontal="center"/>
    </xf>
    <xf numFmtId="0" fontId="15" fillId="4" borderId="0" xfId="0" applyFont="1" applyFill="1" applyAlignment="1">
      <alignment horizontal="center"/>
    </xf>
    <xf numFmtId="0" fontId="15" fillId="4" borderId="1" xfId="0" applyFont="1" applyFill="1" applyBorder="1" applyAlignment="1">
      <alignment horizontal="center"/>
    </xf>
    <xf numFmtId="0" fontId="6" fillId="6" borderId="0" xfId="0" applyFont="1" applyFill="1"/>
    <xf numFmtId="0" fontId="7" fillId="5" borderId="6" xfId="0" applyFont="1" applyFill="1" applyBorder="1" applyAlignment="1">
      <alignment horizontal="center"/>
    </xf>
    <xf numFmtId="0" fontId="7" fillId="4" borderId="0" xfId="0" applyFont="1" applyFill="1" applyBorder="1" applyAlignment="1">
      <alignment horizontal="center" vertical="top"/>
    </xf>
    <xf numFmtId="0" fontId="6" fillId="0" borderId="1" xfId="0" applyFont="1" applyFill="1" applyBorder="1" applyAlignment="1">
      <alignment wrapText="1"/>
    </xf>
    <xf numFmtId="0" fontId="27" fillId="4" borderId="1" xfId="0" applyFont="1" applyFill="1" applyBorder="1" applyAlignment="1">
      <alignment wrapText="1"/>
    </xf>
    <xf numFmtId="0" fontId="27" fillId="4" borderId="1" xfId="0" applyFont="1" applyFill="1" applyBorder="1"/>
    <xf numFmtId="0" fontId="7" fillId="2" borderId="6" xfId="0" applyFont="1" applyFill="1" applyBorder="1" applyAlignment="1">
      <alignment horizontal="center" vertical="top"/>
    </xf>
    <xf numFmtId="0" fontId="15" fillId="4" borderId="0" xfId="0" applyFont="1" applyFill="1" applyBorder="1"/>
    <xf numFmtId="0" fontId="18" fillId="4" borderId="1" xfId="0" applyFont="1" applyFill="1" applyBorder="1" applyAlignment="1">
      <alignment vertical="top" wrapText="1"/>
    </xf>
    <xf numFmtId="0" fontId="18" fillId="4" borderId="1" xfId="0" applyFont="1" applyFill="1" applyBorder="1" applyAlignment="1">
      <alignment vertical="top"/>
    </xf>
    <xf numFmtId="0" fontId="18" fillId="4" borderId="0" xfId="0" applyFont="1" applyFill="1" applyBorder="1" applyAlignment="1"/>
    <xf numFmtId="0" fontId="12" fillId="4" borderId="0" xfId="0" applyFont="1" applyFill="1" applyAlignment="1">
      <alignment horizontal="left" wrapText="1"/>
    </xf>
    <xf numFmtId="0" fontId="11" fillId="4" borderId="0" xfId="0" applyFont="1" applyFill="1" applyAlignment="1">
      <alignment wrapText="1"/>
    </xf>
    <xf numFmtId="0" fontId="11" fillId="4" borderId="0" xfId="0" applyFont="1" applyFill="1" applyAlignment="1"/>
    <xf numFmtId="0" fontId="6" fillId="0" borderId="1" xfId="0" applyFont="1" applyFill="1" applyBorder="1" applyAlignment="1"/>
    <xf numFmtId="0" fontId="9" fillId="0" borderId="1" xfId="0" applyFont="1" applyFill="1" applyBorder="1"/>
    <xf numFmtId="0" fontId="9" fillId="4" borderId="0" xfId="0" applyFont="1" applyFill="1" applyBorder="1" applyAlignment="1">
      <alignment horizontal="left" vertical="top"/>
    </xf>
    <xf numFmtId="0" fontId="9" fillId="4" borderId="0" xfId="0" applyFont="1" applyFill="1" applyBorder="1" applyAlignment="1">
      <alignment horizontal="center"/>
    </xf>
    <xf numFmtId="0" fontId="9" fillId="4" borderId="0" xfId="0" applyFont="1" applyFill="1" applyBorder="1" applyAlignment="1">
      <alignment wrapText="1"/>
    </xf>
    <xf numFmtId="0" fontId="11" fillId="4" borderId="0" xfId="0" applyFont="1" applyFill="1" applyBorder="1" applyAlignment="1">
      <alignment wrapText="1"/>
    </xf>
    <xf numFmtId="0" fontId="18" fillId="0" borderId="0" xfId="0" applyFont="1" applyFill="1" applyBorder="1"/>
    <xf numFmtId="0" fontId="15" fillId="4" borderId="1" xfId="0" applyFont="1" applyFill="1" applyBorder="1" applyAlignment="1">
      <alignment horizontal="center" vertical="center"/>
    </xf>
    <xf numFmtId="0" fontId="12" fillId="2" borderId="2" xfId="0" applyFont="1" applyFill="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18" fillId="0" borderId="1" xfId="0" applyFont="1" applyBorder="1" applyAlignment="1">
      <alignment horizontal="left" wrapText="1"/>
    </xf>
    <xf numFmtId="0" fontId="12" fillId="0" borderId="1" xfId="0" applyFont="1" applyFill="1" applyBorder="1" applyAlignment="1">
      <alignment horizontal="left" wrapText="1"/>
    </xf>
    <xf numFmtId="0" fontId="12" fillId="0" borderId="1" xfId="0" applyFont="1" applyFill="1" applyBorder="1" applyAlignment="1">
      <alignment horizontal="left"/>
    </xf>
    <xf numFmtId="0" fontId="6" fillId="2" borderId="1" xfId="0" applyFont="1" applyFill="1" applyBorder="1" applyAlignment="1">
      <alignment horizontal="center"/>
    </xf>
    <xf numFmtId="0" fontId="7" fillId="4" borderId="0" xfId="0" applyFont="1" applyFill="1" applyAlignment="1">
      <alignment horizontal="left"/>
    </xf>
    <xf numFmtId="0" fontId="18" fillId="4" borderId="1" xfId="0" quotePrefix="1" applyFont="1" applyFill="1" applyBorder="1" applyAlignment="1">
      <alignment horizontal="left" vertical="top" wrapText="1"/>
    </xf>
    <xf numFmtId="0" fontId="6" fillId="0" borderId="1" xfId="0" applyFont="1" applyFill="1" applyBorder="1" applyAlignment="1">
      <alignment horizontal="center" vertical="top" wrapText="1"/>
    </xf>
    <xf numFmtId="0" fontId="23" fillId="4" borderId="12" xfId="0" applyFont="1" applyFill="1" applyBorder="1" applyAlignment="1">
      <alignment vertical="center"/>
    </xf>
    <xf numFmtId="0" fontId="18" fillId="4" borderId="1" xfId="0" applyFont="1" applyFill="1" applyBorder="1" applyAlignment="1">
      <alignment horizontal="left" vertical="top" wrapText="1"/>
    </xf>
    <xf numFmtId="0" fontId="12" fillId="0" borderId="1" xfId="0" applyFont="1" applyFill="1" applyBorder="1" applyAlignment="1">
      <alignment wrapText="1"/>
    </xf>
    <xf numFmtId="0" fontId="13" fillId="0" borderId="0" xfId="0" applyFont="1" applyFill="1"/>
    <xf numFmtId="0" fontId="13" fillId="0" borderId="0" xfId="0" applyFont="1" applyBorder="1"/>
    <xf numFmtId="0" fontId="6" fillId="0" borderId="0" xfId="0" applyFont="1" applyBorder="1"/>
    <xf numFmtId="0" fontId="13" fillId="0" borderId="0" xfId="0" applyFont="1" applyBorder="1" applyAlignment="1"/>
    <xf numFmtId="0" fontId="6" fillId="0" borderId="0" xfId="0" applyFont="1" applyBorder="1" applyAlignment="1"/>
    <xf numFmtId="0" fontId="29" fillId="0" borderId="0" xfId="0" applyFont="1" applyAlignment="1">
      <alignment vertical="center"/>
    </xf>
    <xf numFmtId="0" fontId="6" fillId="0" borderId="1" xfId="0" applyFont="1" applyBorder="1" applyAlignment="1">
      <alignment horizontal="center"/>
    </xf>
    <xf numFmtId="0" fontId="9" fillId="4" borderId="0" xfId="0" applyFont="1" applyFill="1" applyAlignment="1">
      <alignment vertical="top"/>
    </xf>
    <xf numFmtId="0" fontId="17" fillId="0" borderId="1" xfId="0" applyFont="1" applyFill="1" applyBorder="1"/>
    <xf numFmtId="0" fontId="32" fillId="0" borderId="1" xfId="0" applyFont="1" applyFill="1" applyBorder="1"/>
    <xf numFmtId="0" fontId="12" fillId="0" borderId="3" xfId="0" applyFont="1" applyFill="1" applyBorder="1"/>
    <xf numFmtId="0" fontId="6" fillId="4" borderId="0" xfId="0" applyFont="1" applyFill="1" applyAlignment="1">
      <alignment wrapText="1"/>
    </xf>
    <xf numFmtId="0" fontId="10" fillId="5" borderId="0" xfId="0" applyFont="1" applyFill="1" applyAlignment="1">
      <alignment horizontal="center"/>
    </xf>
    <xf numFmtId="0" fontId="0" fillId="7" borderId="0" xfId="0" applyFill="1"/>
    <xf numFmtId="0" fontId="0" fillId="7" borderId="0" xfId="0" applyFill="1" applyBorder="1"/>
    <xf numFmtId="0" fontId="6" fillId="2" borderId="1" xfId="0" applyFont="1" applyFill="1" applyBorder="1" applyAlignment="1">
      <alignment horizontal="center"/>
    </xf>
    <xf numFmtId="0" fontId="0" fillId="8" borderId="0" xfId="0" applyFill="1"/>
    <xf numFmtId="0" fontId="6" fillId="8" borderId="2" xfId="0" applyFont="1" applyFill="1" applyBorder="1" applyAlignment="1">
      <alignment horizontal="left" vertical="top"/>
    </xf>
    <xf numFmtId="0" fontId="6" fillId="0" borderId="0" xfId="0" applyFont="1" applyFill="1" applyBorder="1" applyAlignment="1">
      <alignment horizontal="left"/>
    </xf>
    <xf numFmtId="0" fontId="6" fillId="2" borderId="7" xfId="0" applyFont="1" applyFill="1" applyBorder="1" applyAlignment="1">
      <alignment horizontal="center"/>
    </xf>
    <xf numFmtId="0" fontId="36" fillId="11" borderId="0" xfId="0" applyFont="1" applyFill="1"/>
    <xf numFmtId="0" fontId="36" fillId="12" borderId="0" xfId="0" applyFont="1" applyFill="1"/>
    <xf numFmtId="0" fontId="36" fillId="0" borderId="0" xfId="0" applyFont="1" applyFill="1"/>
    <xf numFmtId="0" fontId="36" fillId="16" borderId="1" xfId="0" applyFont="1" applyFill="1" applyBorder="1"/>
    <xf numFmtId="0" fontId="0" fillId="0" borderId="1" xfId="0" applyBorder="1"/>
    <xf numFmtId="0" fontId="36" fillId="15" borderId="1" xfId="0" applyFont="1" applyFill="1" applyBorder="1"/>
    <xf numFmtId="0" fontId="39" fillId="15" borderId="1" xfId="0" applyFont="1" applyFill="1" applyBorder="1" applyAlignment="1">
      <alignment horizontal="left" vertical="top" wrapText="1"/>
    </xf>
    <xf numFmtId="0" fontId="0" fillId="19" borderId="0" xfId="0" applyFill="1"/>
    <xf numFmtId="0" fontId="40" fillId="2" borderId="6" xfId="0" applyFont="1" applyFill="1" applyBorder="1" applyAlignment="1">
      <alignment horizontal="left" vertical="top" wrapText="1"/>
    </xf>
    <xf numFmtId="0" fontId="41" fillId="2" borderId="6" xfId="0" applyFont="1" applyFill="1" applyBorder="1" applyAlignment="1">
      <alignment horizontal="left" vertical="top" wrapText="1"/>
    </xf>
    <xf numFmtId="0" fontId="42" fillId="19" borderId="0" xfId="0" applyFont="1" applyFill="1" applyAlignment="1">
      <alignment vertical="top" textRotation="90"/>
    </xf>
    <xf numFmtId="0" fontId="36" fillId="19" borderId="0" xfId="0" applyFont="1" applyFill="1" applyAlignment="1">
      <alignment horizontal="center"/>
    </xf>
    <xf numFmtId="0" fontId="36" fillId="0" borderId="0" xfId="0" applyFont="1" applyFill="1" applyAlignment="1">
      <alignment horizontal="center"/>
    </xf>
    <xf numFmtId="0" fontId="42" fillId="19" borderId="0" xfId="0" applyFont="1" applyFill="1" applyAlignment="1">
      <alignment vertical="top" textRotation="90" wrapText="1"/>
    </xf>
    <xf numFmtId="0" fontId="36" fillId="19" borderId="0" xfId="0" applyFont="1" applyFill="1" applyAlignment="1"/>
    <xf numFmtId="0" fontId="36" fillId="19" borderId="0" xfId="0" applyFont="1" applyFill="1"/>
    <xf numFmtId="0" fontId="42" fillId="19" borderId="0" xfId="0" applyFont="1" applyFill="1" applyAlignment="1">
      <alignment vertical="top" wrapText="1"/>
    </xf>
    <xf numFmtId="14" fontId="0" fillId="0" borderId="0" xfId="0" applyNumberFormat="1"/>
    <xf numFmtId="0" fontId="0" fillId="4" borderId="0" xfId="0" applyFill="1"/>
    <xf numFmtId="0" fontId="12" fillId="20" borderId="1" xfId="0" applyFont="1" applyFill="1" applyBorder="1" applyAlignment="1">
      <alignment wrapText="1"/>
    </xf>
    <xf numFmtId="0" fontId="0" fillId="0" borderId="0" xfId="0" applyAlignment="1">
      <alignment wrapText="1"/>
    </xf>
    <xf numFmtId="0" fontId="45" fillId="0" borderId="1" xfId="0" applyFont="1" applyFill="1" applyBorder="1" applyAlignment="1">
      <alignment horizontal="justify" vertical="center" wrapText="1"/>
    </xf>
    <xf numFmtId="0" fontId="36" fillId="19" borderId="0" xfId="0" applyFont="1" applyFill="1" applyAlignment="1">
      <alignment wrapText="1"/>
    </xf>
    <xf numFmtId="0" fontId="36" fillId="0" borderId="0" xfId="0" applyFont="1" applyFill="1" applyAlignment="1">
      <alignment wrapText="1"/>
    </xf>
    <xf numFmtId="0" fontId="0" fillId="19" borderId="0" xfId="0" applyFill="1" applyAlignment="1">
      <alignment wrapText="1"/>
    </xf>
    <xf numFmtId="14" fontId="0" fillId="0" borderId="0" xfId="0" applyNumberFormat="1" applyAlignment="1">
      <alignment wrapText="1"/>
    </xf>
    <xf numFmtId="0" fontId="15" fillId="21" borderId="1" xfId="0" applyFont="1" applyFill="1" applyBorder="1"/>
    <xf numFmtId="0" fontId="15" fillId="20" borderId="1" xfId="0" applyFont="1" applyFill="1" applyBorder="1"/>
    <xf numFmtId="0" fontId="49" fillId="10" borderId="0" xfId="0" applyFont="1" applyFill="1" applyAlignment="1">
      <alignment horizontal="left" vertical="top"/>
    </xf>
    <xf numFmtId="0" fontId="50" fillId="10" borderId="0" xfId="0" applyFont="1" applyFill="1" applyAlignment="1">
      <alignment horizontal="left" vertical="top"/>
    </xf>
    <xf numFmtId="0" fontId="50" fillId="3" borderId="0" xfId="0" applyFont="1" applyFill="1" applyAlignment="1">
      <alignment horizontal="left" vertical="top"/>
    </xf>
    <xf numFmtId="0" fontId="12" fillId="0" borderId="2" xfId="0" applyFont="1" applyFill="1" applyBorder="1"/>
    <xf numFmtId="0" fontId="52" fillId="4" borderId="0" xfId="0" applyFont="1" applyFill="1"/>
    <xf numFmtId="0" fontId="37" fillId="10" borderId="15" xfId="0" applyFont="1" applyFill="1" applyBorder="1" applyAlignment="1">
      <alignment horizontal="left" vertical="top"/>
    </xf>
    <xf numFmtId="0" fontId="37" fillId="10" borderId="16" xfId="0" applyFont="1" applyFill="1" applyBorder="1" applyAlignment="1">
      <alignment horizontal="left" vertical="top"/>
    </xf>
    <xf numFmtId="0" fontId="0" fillId="11" borderId="16" xfId="0" applyFill="1" applyBorder="1"/>
    <xf numFmtId="0" fontId="36" fillId="11" borderId="17" xfId="0" applyFont="1" applyFill="1" applyBorder="1"/>
    <xf numFmtId="0" fontId="36" fillId="11" borderId="18" xfId="0" applyFont="1" applyFill="1" applyBorder="1"/>
    <xf numFmtId="0" fontId="36" fillId="11" borderId="0" xfId="0" applyFont="1" applyFill="1" applyBorder="1"/>
    <xf numFmtId="0" fontId="36" fillId="11" borderId="19" xfId="0" applyFont="1" applyFill="1" applyBorder="1"/>
    <xf numFmtId="0" fontId="0" fillId="13" borderId="18" xfId="0" applyFill="1" applyBorder="1"/>
    <xf numFmtId="0" fontId="0" fillId="13" borderId="0" xfId="0" applyFill="1" applyBorder="1"/>
    <xf numFmtId="0" fontId="38" fillId="13" borderId="19" xfId="0" applyFont="1" applyFill="1" applyBorder="1" applyAlignment="1">
      <alignment vertical="center"/>
    </xf>
    <xf numFmtId="0" fontId="1" fillId="13" borderId="18" xfId="0" applyFont="1" applyFill="1" applyBorder="1"/>
    <xf numFmtId="0" fontId="1" fillId="13" borderId="0" xfId="0" applyFont="1" applyFill="1" applyBorder="1"/>
    <xf numFmtId="0" fontId="36" fillId="13" borderId="19" xfId="0" applyFont="1" applyFill="1" applyBorder="1" applyAlignment="1">
      <alignment vertical="center"/>
    </xf>
    <xf numFmtId="0" fontId="0" fillId="14" borderId="18" xfId="0" applyFont="1" applyFill="1" applyBorder="1"/>
    <xf numFmtId="0" fontId="0" fillId="14" borderId="0" xfId="0" applyFont="1" applyFill="1" applyBorder="1"/>
    <xf numFmtId="0" fontId="38" fillId="14" borderId="19" xfId="0" applyFont="1" applyFill="1" applyBorder="1" applyAlignment="1">
      <alignment vertical="center"/>
    </xf>
    <xf numFmtId="0" fontId="0" fillId="13" borderId="18" xfId="0" applyFont="1" applyFill="1" applyBorder="1"/>
    <xf numFmtId="0" fontId="0" fillId="2" borderId="0" xfId="0" applyFont="1" applyFill="1" applyBorder="1"/>
    <xf numFmtId="0" fontId="38" fillId="2" borderId="19" xfId="0" applyFont="1" applyFill="1" applyBorder="1" applyAlignment="1">
      <alignment vertical="center"/>
    </xf>
    <xf numFmtId="0" fontId="1" fillId="2" borderId="18" xfId="0" applyFont="1" applyFill="1" applyBorder="1"/>
    <xf numFmtId="0" fontId="1" fillId="2" borderId="0" xfId="0" applyFont="1" applyFill="1" applyBorder="1"/>
    <xf numFmtId="0" fontId="0" fillId="2" borderId="18" xfId="0" applyFill="1" applyBorder="1"/>
    <xf numFmtId="0" fontId="0" fillId="2" borderId="0" xfId="0" applyFill="1" applyBorder="1"/>
    <xf numFmtId="0" fontId="0" fillId="14" borderId="18" xfId="0" applyFill="1" applyBorder="1"/>
    <xf numFmtId="0" fontId="0" fillId="14" borderId="0" xfId="0" applyFill="1" applyBorder="1"/>
    <xf numFmtId="0" fontId="0" fillId="15" borderId="18" xfId="0" applyFont="1" applyFill="1" applyBorder="1"/>
    <xf numFmtId="0" fontId="0" fillId="15" borderId="0" xfId="0" applyFont="1" applyFill="1" applyBorder="1"/>
    <xf numFmtId="0" fontId="38" fillId="13" borderId="19" xfId="0" applyFont="1" applyFill="1" applyBorder="1" applyAlignment="1">
      <alignment horizontal="left"/>
    </xf>
    <xf numFmtId="0" fontId="38" fillId="2" borderId="19" xfId="0" applyFont="1" applyFill="1" applyBorder="1" applyAlignment="1">
      <alignment horizontal="left"/>
    </xf>
    <xf numFmtId="0" fontId="0" fillId="23" borderId="20" xfId="0" applyFill="1" applyBorder="1"/>
    <xf numFmtId="0" fontId="0" fillId="23" borderId="21" xfId="0" applyFill="1" applyBorder="1"/>
    <xf numFmtId="0" fontId="0" fillId="0" borderId="22" xfId="0" applyBorder="1"/>
    <xf numFmtId="0" fontId="36" fillId="15" borderId="15" xfId="0" applyFont="1" applyFill="1" applyBorder="1"/>
    <xf numFmtId="0" fontId="36" fillId="15" borderId="16" xfId="0" applyFont="1" applyFill="1" applyBorder="1"/>
    <xf numFmtId="0" fontId="0" fillId="15" borderId="16" xfId="0" applyFill="1" applyBorder="1"/>
    <xf numFmtId="0" fontId="36" fillId="15" borderId="17" xfId="0" applyFont="1" applyFill="1" applyBorder="1"/>
    <xf numFmtId="0" fontId="36" fillId="15" borderId="18" xfId="0" applyFont="1" applyFill="1" applyBorder="1"/>
    <xf numFmtId="0" fontId="36" fillId="15" borderId="0" xfId="0" applyFont="1" applyFill="1" applyBorder="1"/>
    <xf numFmtId="0" fontId="36" fillId="15" borderId="19" xfId="0" applyFont="1" applyFill="1" applyBorder="1"/>
    <xf numFmtId="0" fontId="43" fillId="2" borderId="18" xfId="0" applyFont="1" applyFill="1" applyBorder="1"/>
    <xf numFmtId="0" fontId="43" fillId="2" borderId="0" xfId="0" applyFont="1" applyFill="1" applyBorder="1"/>
    <xf numFmtId="0" fontId="0" fillId="23" borderId="21" xfId="0" applyFont="1" applyFill="1" applyBorder="1"/>
    <xf numFmtId="0" fontId="38" fillId="2" borderId="22" xfId="0" applyFont="1" applyFill="1" applyBorder="1" applyAlignment="1">
      <alignment vertical="center"/>
    </xf>
    <xf numFmtId="0" fontId="36" fillId="11" borderId="15" xfId="0" applyFont="1" applyFill="1" applyBorder="1"/>
    <xf numFmtId="0" fontId="36" fillId="11" borderId="16" xfId="0" applyFont="1" applyFill="1" applyBorder="1"/>
    <xf numFmtId="14" fontId="0" fillId="13" borderId="0" xfId="0" applyNumberFormat="1" applyFill="1" applyBorder="1"/>
    <xf numFmtId="0" fontId="0" fillId="0" borderId="18" xfId="0" applyBorder="1"/>
    <xf numFmtId="0" fontId="38" fillId="2" borderId="19" xfId="0" applyFont="1" applyFill="1" applyBorder="1"/>
    <xf numFmtId="0" fontId="0" fillId="13" borderId="0" xfId="0" applyFill="1" applyBorder="1" applyAlignment="1">
      <alignment wrapText="1"/>
    </xf>
    <xf numFmtId="0" fontId="0" fillId="13" borderId="20" xfId="0" applyFill="1" applyBorder="1"/>
    <xf numFmtId="0" fontId="0" fillId="13" borderId="21" xfId="0" applyFill="1" applyBorder="1"/>
    <xf numFmtId="0" fontId="38" fillId="13" borderId="22" xfId="0" applyFont="1" applyFill="1" applyBorder="1" applyAlignment="1">
      <alignment vertical="center"/>
    </xf>
    <xf numFmtId="0" fontId="0" fillId="2" borderId="0" xfId="0" applyFill="1" applyBorder="1" applyAlignment="1">
      <alignment wrapText="1"/>
    </xf>
    <xf numFmtId="0" fontId="0" fillId="2" borderId="20" xfId="0" applyFill="1" applyBorder="1"/>
    <xf numFmtId="0" fontId="0" fillId="0" borderId="19" xfId="0" applyBorder="1"/>
    <xf numFmtId="0" fontId="0" fillId="0" borderId="21" xfId="0" applyBorder="1"/>
    <xf numFmtId="0" fontId="36" fillId="17" borderId="23" xfId="0" applyFont="1" applyFill="1" applyBorder="1" applyAlignment="1">
      <alignment horizontal="left" vertical="top" wrapText="1"/>
    </xf>
    <xf numFmtId="0" fontId="0" fillId="0" borderId="24" xfId="0" applyBorder="1" applyAlignment="1">
      <alignment horizontal="right" vertical="top"/>
    </xf>
    <xf numFmtId="0" fontId="36" fillId="18" borderId="17" xfId="0" applyFont="1" applyFill="1" applyBorder="1" applyAlignment="1">
      <alignment horizontal="left" vertical="top" wrapText="1"/>
    </xf>
    <xf numFmtId="0" fontId="0" fillId="0" borderId="25" xfId="0" applyBorder="1" applyAlignment="1">
      <alignment horizontal="left" vertical="top" wrapText="1"/>
    </xf>
    <xf numFmtId="0" fontId="35" fillId="9" borderId="13" xfId="1" applyBorder="1" applyAlignment="1">
      <alignment horizontal="left" vertical="top" wrapText="1"/>
    </xf>
    <xf numFmtId="0" fontId="0" fillId="0" borderId="26" xfId="0" applyBorder="1" applyAlignment="1">
      <alignment horizontal="left" vertical="top" wrapText="1"/>
    </xf>
    <xf numFmtId="0" fontId="35" fillId="9" borderId="13" xfId="1" applyBorder="1" applyAlignment="1">
      <alignment horizontal="right" vertical="top"/>
    </xf>
    <xf numFmtId="0" fontId="0" fillId="23" borderId="27" xfId="0" applyFill="1" applyBorder="1" applyAlignment="1">
      <alignment horizontal="left" vertical="top" wrapText="1"/>
    </xf>
    <xf numFmtId="0" fontId="0" fillId="23" borderId="28" xfId="0" applyFill="1" applyBorder="1" applyAlignment="1">
      <alignment horizontal="left" vertical="top" wrapText="1"/>
    </xf>
    <xf numFmtId="0" fontId="36" fillId="19" borderId="20" xfId="0" applyFont="1" applyFill="1" applyBorder="1" applyAlignment="1">
      <alignment wrapText="1"/>
    </xf>
    <xf numFmtId="0" fontId="36" fillId="19" borderId="21" xfId="0" applyFont="1" applyFill="1" applyBorder="1" applyAlignment="1">
      <alignment wrapText="1"/>
    </xf>
    <xf numFmtId="0" fontId="36" fillId="19" borderId="22" xfId="0" applyFont="1" applyFill="1" applyBorder="1" applyAlignment="1">
      <alignment wrapText="1"/>
    </xf>
    <xf numFmtId="0" fontId="36" fillId="4" borderId="0" xfId="0" applyFont="1" applyFill="1" applyAlignment="1">
      <alignment wrapText="1"/>
    </xf>
    <xf numFmtId="0" fontId="0" fillId="4" borderId="18" xfId="0" applyFont="1" applyFill="1" applyBorder="1"/>
    <xf numFmtId="0" fontId="0" fillId="4" borderId="0" xfId="0" applyFont="1" applyFill="1" applyBorder="1"/>
    <xf numFmtId="0" fontId="0" fillId="4" borderId="0" xfId="0" applyFill="1" applyBorder="1"/>
    <xf numFmtId="0" fontId="0" fillId="4" borderId="18" xfId="0" applyFill="1" applyBorder="1"/>
    <xf numFmtId="0" fontId="1" fillId="4" borderId="0" xfId="0" applyFont="1" applyFill="1" applyBorder="1"/>
    <xf numFmtId="0" fontId="36" fillId="26" borderId="0" xfId="0" applyFont="1" applyFill="1" applyAlignment="1">
      <alignment wrapText="1"/>
    </xf>
    <xf numFmtId="0" fontId="36" fillId="23" borderId="20" xfId="0" applyFont="1" applyFill="1" applyBorder="1" applyAlignment="1">
      <alignment wrapText="1"/>
    </xf>
    <xf numFmtId="0" fontId="36" fillId="23" borderId="21" xfId="0" applyFont="1" applyFill="1" applyBorder="1" applyAlignment="1">
      <alignment wrapText="1"/>
    </xf>
    <xf numFmtId="0" fontId="36" fillId="24" borderId="21" xfId="0" applyFont="1" applyFill="1" applyBorder="1" applyAlignment="1">
      <alignment wrapText="1"/>
    </xf>
    <xf numFmtId="0" fontId="36" fillId="24" borderId="22" xfId="0" applyFont="1" applyFill="1" applyBorder="1" applyAlignment="1">
      <alignment wrapText="1"/>
    </xf>
    <xf numFmtId="0" fontId="12" fillId="27" borderId="1" xfId="0" applyFont="1" applyFill="1" applyBorder="1" applyAlignment="1">
      <alignment wrapText="1"/>
    </xf>
    <xf numFmtId="0" fontId="0" fillId="0" borderId="1" xfId="0" applyBorder="1" applyAlignment="1">
      <alignment wrapText="1"/>
    </xf>
    <xf numFmtId="0" fontId="0" fillId="0" borderId="14" xfId="0" applyBorder="1"/>
    <xf numFmtId="0" fontId="42" fillId="19" borderId="0" xfId="0" applyFont="1" applyFill="1" applyBorder="1" applyAlignment="1">
      <alignment textRotation="90" wrapText="1"/>
    </xf>
    <xf numFmtId="0" fontId="51" fillId="19" borderId="0" xfId="0" applyFont="1" applyFill="1" applyBorder="1" applyAlignment="1">
      <alignment horizontal="left" wrapText="1"/>
    </xf>
    <xf numFmtId="0" fontId="0" fillId="0" borderId="32" xfId="0" applyBorder="1"/>
    <xf numFmtId="0" fontId="0" fillId="0" borderId="33" xfId="0" applyBorder="1"/>
    <xf numFmtId="0" fontId="0" fillId="0" borderId="6" xfId="0" applyBorder="1"/>
    <xf numFmtId="0" fontId="0" fillId="23" borderId="29" xfId="0" applyFill="1" applyBorder="1"/>
    <xf numFmtId="0" fontId="42" fillId="23" borderId="30" xfId="0" applyFont="1" applyFill="1" applyBorder="1" applyAlignment="1">
      <alignment textRotation="90" wrapText="1"/>
    </xf>
    <xf numFmtId="0" fontId="36" fillId="23" borderId="30" xfId="0" applyFont="1" applyFill="1" applyBorder="1" applyAlignment="1"/>
    <xf numFmtId="0" fontId="0" fillId="23" borderId="30" xfId="0" applyFill="1" applyBorder="1"/>
    <xf numFmtId="0" fontId="0" fillId="23" borderId="31" xfId="0" applyFill="1" applyBorder="1"/>
    <xf numFmtId="0" fontId="0" fillId="23" borderId="14" xfId="0" applyFill="1" applyBorder="1"/>
    <xf numFmtId="0" fontId="42" fillId="23" borderId="0" xfId="0" applyFont="1" applyFill="1" applyBorder="1" applyAlignment="1">
      <alignment textRotation="90" wrapText="1"/>
    </xf>
    <xf numFmtId="0" fontId="0" fillId="23" borderId="0" xfId="0" applyFill="1" applyBorder="1"/>
    <xf numFmtId="0" fontId="0" fillId="23" borderId="10" xfId="0" applyFill="1" applyBorder="1"/>
    <xf numFmtId="0" fontId="42" fillId="23" borderId="0" xfId="0" applyFont="1" applyFill="1" applyBorder="1" applyAlignment="1">
      <alignment wrapText="1"/>
    </xf>
    <xf numFmtId="0" fontId="36" fillId="23" borderId="0" xfId="0" applyFont="1" applyFill="1" applyBorder="1"/>
    <xf numFmtId="0" fontId="36" fillId="23" borderId="10" xfId="0" applyFont="1" applyFill="1" applyBorder="1"/>
    <xf numFmtId="0" fontId="0" fillId="2" borderId="10" xfId="0" applyFill="1" applyBorder="1"/>
    <xf numFmtId="0" fontId="0" fillId="28" borderId="0" xfId="0" applyFill="1" applyBorder="1"/>
    <xf numFmtId="0" fontId="0" fillId="28" borderId="10" xfId="0" applyFill="1" applyBorder="1"/>
    <xf numFmtId="0" fontId="34" fillId="21" borderId="1" xfId="0" applyFont="1" applyFill="1" applyBorder="1" applyAlignment="1">
      <alignment wrapText="1"/>
    </xf>
    <xf numFmtId="0" fontId="0" fillId="23" borderId="0" xfId="0" applyFill="1"/>
    <xf numFmtId="49" fontId="0" fillId="0" borderId="1" xfId="0" applyNumberFormat="1" applyBorder="1"/>
    <xf numFmtId="0" fontId="6" fillId="4" borderId="0" xfId="0" applyFont="1" applyFill="1" applyAlignment="1"/>
    <xf numFmtId="0" fontId="59" fillId="30" borderId="0" xfId="0" applyFont="1" applyFill="1" applyBorder="1" applyAlignment="1" applyProtection="1">
      <alignment wrapText="1"/>
      <protection locked="0"/>
    </xf>
    <xf numFmtId="0" fontId="13" fillId="31" borderId="0" xfId="0" applyFont="1" applyFill="1" applyProtection="1">
      <protection hidden="1"/>
    </xf>
    <xf numFmtId="0" fontId="30" fillId="31" borderId="0" xfId="0" applyNumberFormat="1" applyFont="1" applyFill="1" applyAlignment="1" applyProtection="1">
      <alignment horizontal="center" vertical="center"/>
      <protection hidden="1"/>
    </xf>
    <xf numFmtId="0" fontId="30" fillId="31" borderId="0" xfId="0" applyFont="1" applyFill="1" applyProtection="1">
      <protection hidden="1"/>
    </xf>
    <xf numFmtId="0" fontId="25" fillId="31" borderId="0" xfId="0" applyFont="1" applyFill="1" applyAlignment="1" applyProtection="1">
      <alignment horizontal="left" wrapText="1"/>
      <protection hidden="1"/>
    </xf>
    <xf numFmtId="0" fontId="13" fillId="4" borderId="0" xfId="0" applyFont="1" applyFill="1" applyProtection="1">
      <protection hidden="1"/>
    </xf>
    <xf numFmtId="0" fontId="0" fillId="4" borderId="0" xfId="0" applyFill="1" applyProtection="1">
      <protection hidden="1"/>
    </xf>
    <xf numFmtId="0" fontId="13" fillId="31" borderId="0" xfId="0" applyNumberFormat="1" applyFont="1" applyFill="1" applyAlignment="1" applyProtection="1">
      <alignment horizontal="center" vertical="center"/>
      <protection hidden="1"/>
    </xf>
    <xf numFmtId="0" fontId="13" fillId="31" borderId="0" xfId="0" applyFont="1" applyFill="1" applyAlignment="1" applyProtection="1">
      <alignment horizontal="left" wrapText="1"/>
      <protection hidden="1"/>
    </xf>
    <xf numFmtId="0" fontId="58" fillId="31" borderId="0" xfId="0" applyFont="1" applyFill="1" applyAlignment="1" applyProtection="1">
      <alignment horizontal="left" vertical="center" wrapText="1"/>
      <protection hidden="1"/>
    </xf>
    <xf numFmtId="0" fontId="13" fillId="30" borderId="0" xfId="0" applyNumberFormat="1" applyFont="1" applyFill="1" applyAlignment="1" applyProtection="1">
      <alignment horizontal="center" vertical="center"/>
      <protection hidden="1"/>
    </xf>
    <xf numFmtId="0" fontId="13" fillId="30" borderId="0" xfId="0" applyFont="1" applyFill="1" applyProtection="1">
      <protection hidden="1"/>
    </xf>
    <xf numFmtId="0" fontId="13" fillId="30" borderId="0" xfId="0" applyFont="1" applyFill="1" applyAlignment="1" applyProtection="1">
      <alignment horizontal="left" wrapText="1"/>
      <protection hidden="1"/>
    </xf>
    <xf numFmtId="0" fontId="30" fillId="30" borderId="0" xfId="0" applyNumberFormat="1" applyFont="1" applyFill="1" applyAlignment="1" applyProtection="1">
      <alignment horizontal="center" vertical="center"/>
      <protection hidden="1"/>
    </xf>
    <xf numFmtId="0" fontId="30" fillId="30" borderId="0" xfId="0" applyFont="1" applyFill="1" applyProtection="1">
      <protection hidden="1"/>
    </xf>
    <xf numFmtId="0" fontId="31" fillId="30" borderId="0" xfId="0" applyFont="1" applyFill="1" applyAlignment="1" applyProtection="1">
      <alignment horizontal="left" vertical="top" wrapText="1"/>
      <protection hidden="1"/>
    </xf>
    <xf numFmtId="0" fontId="30" fillId="4" borderId="0" xfId="0" applyFont="1" applyFill="1" applyProtection="1">
      <protection hidden="1"/>
    </xf>
    <xf numFmtId="49" fontId="31" fillId="30" borderId="0" xfId="0" applyNumberFormat="1" applyFont="1" applyFill="1" applyAlignment="1" applyProtection="1">
      <alignment horizontal="center" vertical="top"/>
      <protection hidden="1"/>
    </xf>
    <xf numFmtId="0" fontId="32" fillId="30" borderId="0" xfId="0" applyFont="1" applyFill="1" applyAlignment="1" applyProtection="1">
      <alignment horizontal="center" vertical="top"/>
      <protection hidden="1"/>
    </xf>
    <xf numFmtId="0" fontId="13" fillId="30" borderId="0" xfId="0" applyFont="1" applyFill="1" applyAlignment="1" applyProtection="1">
      <alignment horizontal="left" vertical="top" wrapText="1"/>
      <protection hidden="1"/>
    </xf>
    <xf numFmtId="0" fontId="13" fillId="30" borderId="0" xfId="0" applyFont="1" applyFill="1" applyAlignment="1" applyProtection="1">
      <protection hidden="1"/>
    </xf>
    <xf numFmtId="0" fontId="30" fillId="30" borderId="0" xfId="0" applyFont="1" applyFill="1" applyAlignment="1" applyProtection="1">
      <alignment horizontal="right"/>
      <protection hidden="1"/>
    </xf>
    <xf numFmtId="0" fontId="13" fillId="30" borderId="0" xfId="0" applyFont="1" applyFill="1" applyAlignment="1" applyProtection="1">
      <alignment horizontal="center"/>
      <protection hidden="1"/>
    </xf>
    <xf numFmtId="0" fontId="22" fillId="30" borderId="0" xfId="0" applyFont="1" applyFill="1" applyAlignment="1" applyProtection="1">
      <alignment horizontal="center" vertical="center" wrapText="1"/>
      <protection hidden="1"/>
    </xf>
    <xf numFmtId="0" fontId="30" fillId="30" borderId="0" xfId="0" applyFont="1" applyFill="1" applyAlignment="1" applyProtection="1">
      <alignment horizontal="left" vertical="top" wrapText="1"/>
      <protection hidden="1"/>
    </xf>
    <xf numFmtId="0" fontId="13" fillId="30" borderId="0" xfId="0" applyFont="1" applyFill="1" applyAlignment="1" applyProtection="1">
      <alignment horizontal="left"/>
      <protection hidden="1"/>
    </xf>
    <xf numFmtId="0" fontId="32" fillId="30" borderId="0" xfId="0" applyFont="1" applyFill="1" applyAlignment="1" applyProtection="1">
      <alignment horizontal="center"/>
      <protection hidden="1"/>
    </xf>
    <xf numFmtId="0" fontId="28" fillId="30" borderId="0" xfId="0" applyFont="1" applyFill="1" applyAlignment="1" applyProtection="1">
      <alignment horizontal="center" vertical="top"/>
      <protection hidden="1"/>
    </xf>
    <xf numFmtId="0" fontId="31" fillId="30" borderId="0" xfId="0" applyNumberFormat="1" applyFont="1" applyFill="1" applyAlignment="1" applyProtection="1">
      <alignment horizontal="center" vertical="top"/>
      <protection hidden="1"/>
    </xf>
    <xf numFmtId="0" fontId="30" fillId="30" borderId="0" xfId="0" applyFont="1" applyFill="1" applyAlignment="1" applyProtection="1">
      <alignment vertical="top"/>
      <protection hidden="1"/>
    </xf>
    <xf numFmtId="0" fontId="13" fillId="31" borderId="0" xfId="0" applyFont="1" applyFill="1" applyAlignment="1" applyProtection="1">
      <alignment vertical="top"/>
      <protection hidden="1"/>
    </xf>
    <xf numFmtId="0" fontId="13" fillId="4" borderId="0" xfId="0" applyFont="1" applyFill="1" applyAlignment="1" applyProtection="1">
      <alignment vertical="top"/>
      <protection hidden="1"/>
    </xf>
    <xf numFmtId="0" fontId="13" fillId="30" borderId="0" xfId="0" applyFont="1" applyFill="1" applyAlignment="1" applyProtection="1">
      <alignment wrapText="1"/>
      <protection hidden="1"/>
    </xf>
    <xf numFmtId="0" fontId="30" fillId="30" borderId="0" xfId="0" applyFont="1" applyFill="1" applyAlignment="1" applyProtection="1">
      <alignment horizontal="right" wrapText="1"/>
      <protection hidden="1"/>
    </xf>
    <xf numFmtId="0" fontId="13" fillId="30" borderId="0" xfId="0" applyFont="1" applyFill="1" applyAlignment="1" applyProtection="1">
      <alignment horizontal="center" wrapText="1"/>
      <protection hidden="1"/>
    </xf>
    <xf numFmtId="0" fontId="25" fillId="30" borderId="0" xfId="0" applyFont="1" applyFill="1" applyAlignment="1" applyProtection="1">
      <alignment horizontal="right"/>
      <protection hidden="1"/>
    </xf>
    <xf numFmtId="0" fontId="25" fillId="30" borderId="0" xfId="0" applyFont="1" applyFill="1" applyAlignment="1" applyProtection="1">
      <alignment horizontal="left" vertical="top" wrapText="1"/>
      <protection hidden="1"/>
    </xf>
    <xf numFmtId="0" fontId="31" fillId="30" borderId="0" xfId="0" applyFont="1" applyFill="1" applyAlignment="1" applyProtection="1">
      <alignment horizontal="center" vertical="top"/>
      <protection hidden="1"/>
    </xf>
    <xf numFmtId="0" fontId="30" fillId="30" borderId="0" xfId="0" applyFont="1" applyFill="1" applyAlignment="1" applyProtection="1">
      <alignment horizontal="left" wrapText="1"/>
      <protection hidden="1"/>
    </xf>
    <xf numFmtId="0" fontId="32" fillId="30" borderId="0" xfId="0" applyFont="1" applyFill="1" applyProtection="1">
      <protection hidden="1"/>
    </xf>
    <xf numFmtId="0" fontId="31" fillId="30" borderId="0" xfId="0" applyFont="1" applyFill="1" applyAlignment="1" applyProtection="1">
      <alignment horizontal="left" wrapText="1"/>
      <protection hidden="1"/>
    </xf>
    <xf numFmtId="14" fontId="30" fillId="30" borderId="0" xfId="0" applyNumberFormat="1" applyFont="1" applyFill="1" applyAlignment="1" applyProtection="1">
      <alignment horizontal="left" wrapText="1"/>
      <protection hidden="1"/>
    </xf>
    <xf numFmtId="0" fontId="13" fillId="30" borderId="0" xfId="0" applyFont="1" applyFill="1" applyAlignment="1" applyProtection="1">
      <alignment horizontal="right"/>
      <protection hidden="1"/>
    </xf>
    <xf numFmtId="0" fontId="26" fillId="30" borderId="0" xfId="0" applyFont="1" applyFill="1" applyProtection="1">
      <protection hidden="1"/>
    </xf>
    <xf numFmtId="0" fontId="26" fillId="30" borderId="0" xfId="0" applyFont="1" applyFill="1" applyAlignment="1" applyProtection="1">
      <alignment horizontal="left" wrapText="1"/>
      <protection hidden="1"/>
    </xf>
    <xf numFmtId="0" fontId="13" fillId="30" borderId="0" xfId="0" applyFont="1" applyFill="1" applyAlignment="1" applyProtection="1">
      <alignment horizontal="center" vertical="top"/>
      <protection hidden="1"/>
    </xf>
    <xf numFmtId="0" fontId="0" fillId="31" borderId="0" xfId="0" applyFill="1" applyProtection="1">
      <protection hidden="1"/>
    </xf>
    <xf numFmtId="0" fontId="0" fillId="30" borderId="0" xfId="0" applyNumberFormat="1" applyFill="1" applyAlignment="1" applyProtection="1">
      <alignment horizontal="center" vertical="center"/>
      <protection hidden="1"/>
    </xf>
    <xf numFmtId="0" fontId="0" fillId="30" borderId="0" xfId="0" applyFill="1" applyProtection="1">
      <protection hidden="1"/>
    </xf>
    <xf numFmtId="0" fontId="0" fillId="30" borderId="0" xfId="0" applyFill="1" applyAlignment="1" applyProtection="1">
      <alignment horizontal="left" wrapText="1"/>
      <protection hidden="1"/>
    </xf>
    <xf numFmtId="0" fontId="30" fillId="30" borderId="0" xfId="0" applyFont="1" applyFill="1" applyAlignment="1" applyProtection="1">
      <alignment horizontal="center" vertical="top"/>
      <protection hidden="1"/>
    </xf>
    <xf numFmtId="0" fontId="13" fillId="30" borderId="0" xfId="0" applyFont="1" applyFill="1" applyAlignment="1" applyProtection="1">
      <alignment horizontal="left" vertical="center" wrapText="1"/>
      <protection hidden="1"/>
    </xf>
    <xf numFmtId="0" fontId="13" fillId="31" borderId="0" xfId="0" applyFont="1" applyFill="1" applyAlignment="1" applyProtection="1">
      <alignment horizontal="left" vertical="center" wrapText="1"/>
      <protection hidden="1"/>
    </xf>
    <xf numFmtId="0" fontId="13" fillId="4" borderId="0" xfId="0" applyFont="1" applyFill="1" applyAlignment="1" applyProtection="1">
      <alignment horizontal="left" vertical="center" wrapText="1"/>
      <protection hidden="1"/>
    </xf>
    <xf numFmtId="0" fontId="0" fillId="31" borderId="0" xfId="0" applyNumberFormat="1" applyFill="1" applyAlignment="1" applyProtection="1">
      <alignment horizontal="center" vertical="center"/>
      <protection hidden="1"/>
    </xf>
    <xf numFmtId="0" fontId="0" fillId="31" borderId="0" xfId="0" applyFill="1" applyAlignment="1" applyProtection="1">
      <alignment horizontal="left" wrapText="1"/>
      <protection hidden="1"/>
    </xf>
    <xf numFmtId="0" fontId="0" fillId="4" borderId="0" xfId="0" applyNumberFormat="1" applyFill="1" applyAlignment="1" applyProtection="1">
      <alignment horizontal="center" vertical="center"/>
      <protection hidden="1"/>
    </xf>
    <xf numFmtId="0" fontId="0" fillId="4" borderId="0" xfId="0" applyFill="1" applyAlignment="1" applyProtection="1">
      <alignment horizontal="left" wrapText="1"/>
      <protection hidden="1"/>
    </xf>
    <xf numFmtId="0" fontId="11" fillId="30" borderId="0" xfId="0" applyFont="1" applyFill="1" applyProtection="1">
      <protection hidden="1"/>
    </xf>
    <xf numFmtId="0" fontId="6" fillId="30" borderId="0" xfId="0" applyFont="1" applyFill="1" applyProtection="1">
      <protection hidden="1"/>
    </xf>
    <xf numFmtId="0" fontId="6" fillId="30" borderId="0" xfId="0" applyFont="1" applyFill="1" applyAlignment="1" applyProtection="1">
      <alignment horizontal="center"/>
      <protection hidden="1"/>
    </xf>
    <xf numFmtId="0" fontId="59" fillId="30" borderId="0" xfId="0" applyFont="1" applyFill="1" applyProtection="1">
      <protection hidden="1"/>
    </xf>
    <xf numFmtId="0" fontId="7" fillId="30" borderId="0" xfId="0" applyFont="1" applyFill="1" applyBorder="1" applyAlignment="1" applyProtection="1">
      <alignment horizontal="center"/>
      <protection hidden="1"/>
    </xf>
    <xf numFmtId="0" fontId="7" fillId="30" borderId="0" xfId="0" applyFont="1" applyFill="1" applyProtection="1">
      <protection hidden="1"/>
    </xf>
    <xf numFmtId="0" fontId="59" fillId="30" borderId="0" xfId="0" applyFont="1" applyFill="1" applyBorder="1" applyAlignment="1" applyProtection="1">
      <alignment horizontal="center"/>
      <protection hidden="1"/>
    </xf>
    <xf numFmtId="0" fontId="6" fillId="2" borderId="1" xfId="0" applyFont="1" applyFill="1" applyBorder="1" applyAlignment="1" applyProtection="1">
      <alignment horizontal="center"/>
      <protection hidden="1"/>
    </xf>
    <xf numFmtId="0" fontId="34" fillId="3" borderId="1" xfId="0" applyFont="1" applyFill="1" applyBorder="1" applyProtection="1">
      <protection hidden="1"/>
    </xf>
    <xf numFmtId="0" fontId="59" fillId="30" borderId="0" xfId="0" applyFont="1" applyFill="1" applyBorder="1" applyAlignment="1" applyProtection="1">
      <alignment horizontal="left" vertical="top"/>
      <protection hidden="1"/>
    </xf>
    <xf numFmtId="0" fontId="6" fillId="30" borderId="0" xfId="0" applyFont="1" applyFill="1" applyBorder="1" applyAlignment="1" applyProtection="1">
      <alignment horizontal="center"/>
      <protection hidden="1"/>
    </xf>
    <xf numFmtId="0" fontId="34" fillId="30" borderId="0" xfId="0" applyFont="1" applyFill="1" applyProtection="1">
      <protection hidden="1"/>
    </xf>
    <xf numFmtId="0" fontId="18" fillId="30" borderId="0" xfId="0" applyFont="1" applyFill="1" applyProtection="1">
      <protection hidden="1"/>
    </xf>
    <xf numFmtId="0" fontId="10" fillId="30" borderId="0" xfId="0" applyFont="1" applyFill="1" applyProtection="1">
      <protection hidden="1"/>
    </xf>
    <xf numFmtId="0" fontId="27" fillId="30" borderId="0" xfId="0" applyFont="1" applyFill="1" applyProtection="1">
      <protection hidden="1"/>
    </xf>
    <xf numFmtId="0" fontId="12" fillId="3" borderId="1" xfId="0" applyFont="1" applyFill="1" applyBorder="1" applyProtection="1">
      <protection hidden="1"/>
    </xf>
    <xf numFmtId="0" fontId="12" fillId="3" borderId="1" xfId="0" applyFont="1" applyFill="1" applyBorder="1" applyAlignment="1" applyProtection="1">
      <alignment wrapText="1"/>
      <protection hidden="1"/>
    </xf>
    <xf numFmtId="0" fontId="57" fillId="30" borderId="0" xfId="0" applyFont="1" applyFill="1" applyProtection="1">
      <protection hidden="1"/>
    </xf>
    <xf numFmtId="0" fontId="55" fillId="30" borderId="0" xfId="0" applyFont="1" applyFill="1" applyProtection="1">
      <protection hidden="1"/>
    </xf>
    <xf numFmtId="0" fontId="6" fillId="30" borderId="0" xfId="0" applyFont="1" applyFill="1" applyBorder="1" applyAlignment="1" applyProtection="1">
      <alignment horizontal="left" vertical="top"/>
      <protection hidden="1"/>
    </xf>
    <xf numFmtId="0" fontId="59" fillId="30" borderId="0" xfId="0" applyFont="1" applyFill="1" applyBorder="1" applyProtection="1">
      <protection hidden="1"/>
    </xf>
    <xf numFmtId="0" fontId="34" fillId="30" borderId="0" xfId="0" applyFont="1" applyFill="1" applyBorder="1" applyProtection="1">
      <protection hidden="1"/>
    </xf>
    <xf numFmtId="0" fontId="6" fillId="30" borderId="1" xfId="0" applyFont="1" applyFill="1" applyBorder="1" applyProtection="1">
      <protection hidden="1"/>
    </xf>
    <xf numFmtId="0" fontId="12" fillId="30" borderId="1" xfId="0" applyFont="1" applyFill="1" applyBorder="1" applyAlignment="1" applyProtection="1">
      <alignment horizontal="center"/>
      <protection hidden="1"/>
    </xf>
    <xf numFmtId="0" fontId="12" fillId="30" borderId="0" xfId="0" applyFont="1" applyFill="1" applyBorder="1" applyProtection="1">
      <protection hidden="1"/>
    </xf>
    <xf numFmtId="0" fontId="16" fillId="30" borderId="0" xfId="0" applyFont="1" applyFill="1" applyBorder="1" applyProtection="1">
      <protection hidden="1"/>
    </xf>
    <xf numFmtId="0" fontId="10" fillId="30" borderId="0" xfId="0" applyFont="1" applyFill="1" applyBorder="1" applyAlignment="1" applyProtection="1">
      <alignment horizontal="center"/>
      <protection hidden="1"/>
    </xf>
    <xf numFmtId="0" fontId="59" fillId="30" borderId="0" xfId="0" applyFont="1" applyFill="1" applyBorder="1" applyAlignment="1" applyProtection="1">
      <alignment horizontal="left"/>
      <protection hidden="1"/>
    </xf>
    <xf numFmtId="0" fontId="34" fillId="30" borderId="0" xfId="0" applyFont="1" applyFill="1" applyBorder="1" applyAlignment="1" applyProtection="1">
      <alignment horizontal="left"/>
      <protection hidden="1"/>
    </xf>
    <xf numFmtId="0" fontId="11" fillId="30" borderId="0" xfId="0" applyFont="1" applyFill="1" applyAlignment="1" applyProtection="1">
      <alignment horizontal="left" wrapText="1"/>
      <protection hidden="1"/>
    </xf>
    <xf numFmtId="0" fontId="6" fillId="3" borderId="1" xfId="0" applyFont="1" applyFill="1" applyBorder="1" applyAlignment="1" applyProtection="1">
      <alignment horizontal="left"/>
      <protection hidden="1"/>
    </xf>
    <xf numFmtId="0" fontId="6" fillId="3" borderId="3" xfId="0" applyFont="1" applyFill="1" applyBorder="1" applyAlignment="1" applyProtection="1">
      <alignment horizontal="left"/>
      <protection hidden="1"/>
    </xf>
    <xf numFmtId="0" fontId="12" fillId="30" borderId="0" xfId="0" applyFont="1" applyFill="1" applyBorder="1" applyAlignment="1" applyProtection="1">
      <alignment horizontal="left"/>
      <protection hidden="1"/>
    </xf>
    <xf numFmtId="0" fontId="6" fillId="30" borderId="0" xfId="0" applyFont="1" applyFill="1" applyBorder="1" applyProtection="1">
      <protection hidden="1"/>
    </xf>
    <xf numFmtId="0" fontId="53" fillId="30" borderId="0" xfId="0" applyFont="1" applyFill="1" applyBorder="1" applyAlignment="1" applyProtection="1">
      <alignment horizontal="center"/>
      <protection hidden="1"/>
    </xf>
    <xf numFmtId="0" fontId="7" fillId="30" borderId="0" xfId="0" applyFont="1" applyFill="1" applyBorder="1" applyProtection="1">
      <protection hidden="1"/>
    </xf>
    <xf numFmtId="0" fontId="59" fillId="30" borderId="0" xfId="0" applyFont="1" applyFill="1" applyAlignment="1" applyProtection="1">
      <alignment vertical="center"/>
      <protection hidden="1"/>
    </xf>
    <xf numFmtId="0" fontId="44" fillId="30" borderId="0" xfId="0" applyFont="1" applyFill="1" applyProtection="1">
      <protection hidden="1"/>
    </xf>
    <xf numFmtId="0" fontId="6" fillId="3" borderId="1" xfId="0" applyFont="1" applyFill="1" applyBorder="1" applyAlignment="1" applyProtection="1">
      <alignment horizontal="left" vertical="top"/>
      <protection hidden="1"/>
    </xf>
    <xf numFmtId="0" fontId="62" fillId="30" borderId="0" xfId="0" applyFont="1" applyFill="1" applyBorder="1" applyProtection="1">
      <protection hidden="1"/>
    </xf>
    <xf numFmtId="0" fontId="63" fillId="30" borderId="0" xfId="0" applyFont="1" applyFill="1" applyBorder="1" applyProtection="1">
      <protection hidden="1"/>
    </xf>
    <xf numFmtId="0" fontId="61" fillId="30" borderId="0" xfId="0" applyFont="1" applyFill="1" applyBorder="1" applyAlignment="1" applyProtection="1">
      <alignment vertical="center" wrapText="1"/>
      <protection hidden="1"/>
    </xf>
    <xf numFmtId="0" fontId="59" fillId="30" borderId="0" xfId="0" applyFont="1" applyFill="1" applyBorder="1" applyAlignment="1" applyProtection="1">
      <alignment wrapText="1"/>
      <protection hidden="1"/>
    </xf>
    <xf numFmtId="0" fontId="7" fillId="30" borderId="0" xfId="0" applyFont="1" applyFill="1" applyBorder="1" applyAlignment="1" applyProtection="1">
      <alignment vertical="top"/>
      <protection hidden="1"/>
    </xf>
    <xf numFmtId="0" fontId="6" fillId="3" borderId="3" xfId="0" applyFont="1" applyFill="1" applyBorder="1" applyAlignment="1" applyProtection="1">
      <alignment vertical="top"/>
      <protection hidden="1"/>
    </xf>
    <xf numFmtId="0" fontId="7" fillId="3" borderId="4" xfId="0" applyFont="1" applyFill="1" applyBorder="1" applyAlignment="1" applyProtection="1">
      <alignment vertical="top"/>
      <protection hidden="1"/>
    </xf>
    <xf numFmtId="0" fontId="6" fillId="3" borderId="3" xfId="0" applyFont="1" applyFill="1" applyBorder="1" applyProtection="1">
      <protection hidden="1"/>
    </xf>
    <xf numFmtId="0" fontId="6" fillId="3" borderId="4" xfId="0" applyFont="1" applyFill="1" applyBorder="1" applyProtection="1">
      <protection hidden="1"/>
    </xf>
    <xf numFmtId="0" fontId="6" fillId="3" borderId="1" xfId="0" applyFont="1" applyFill="1" applyBorder="1" applyAlignment="1" applyProtection="1">
      <alignment horizontal="left" wrapText="1"/>
      <protection hidden="1"/>
    </xf>
    <xf numFmtId="0" fontId="6" fillId="3" borderId="1" xfId="0" applyFont="1" applyFill="1" applyBorder="1" applyProtection="1">
      <protection hidden="1"/>
    </xf>
    <xf numFmtId="0" fontId="0" fillId="30" borderId="0" xfId="0" applyFill="1" applyAlignment="1" applyProtection="1">
      <alignment horizontal="center"/>
      <protection hidden="1"/>
    </xf>
    <xf numFmtId="0" fontId="59" fillId="30" borderId="0" xfId="0" applyFont="1" applyFill="1" applyProtection="1">
      <protection locked="0" hidden="1"/>
    </xf>
    <xf numFmtId="0" fontId="12" fillId="3" borderId="1" xfId="0" applyFont="1" applyFill="1" applyBorder="1" applyAlignment="1" applyProtection="1">
      <alignment wrapText="1"/>
      <protection locked="0" hidden="1"/>
    </xf>
    <xf numFmtId="0" fontId="12" fillId="3" borderId="1" xfId="0" applyFont="1" applyFill="1" applyBorder="1" applyAlignment="1" applyProtection="1">
      <alignment horizontal="left" wrapText="1"/>
      <protection locked="0" hidden="1"/>
    </xf>
    <xf numFmtId="0" fontId="6" fillId="3" borderId="1" xfId="0" applyFont="1" applyFill="1" applyBorder="1" applyAlignment="1" applyProtection="1">
      <alignment horizontal="center" vertical="top"/>
      <protection locked="0" hidden="1"/>
    </xf>
    <xf numFmtId="0" fontId="6" fillId="3" borderId="1" xfId="0" applyFont="1" applyFill="1" applyBorder="1" applyProtection="1">
      <protection locked="0" hidden="1"/>
    </xf>
    <xf numFmtId="0" fontId="34" fillId="30" borderId="0" xfId="0" applyFont="1" applyFill="1" applyBorder="1" applyAlignment="1" applyProtection="1">
      <alignment horizontal="left"/>
      <protection locked="0" hidden="1"/>
    </xf>
    <xf numFmtId="0" fontId="59" fillId="30" borderId="0" xfId="0" applyFont="1" applyFill="1" applyBorder="1" applyAlignment="1" applyProtection="1">
      <alignment vertical="center" wrapText="1"/>
      <protection locked="0" hidden="1"/>
    </xf>
    <xf numFmtId="0" fontId="53" fillId="3" borderId="1" xfId="0" applyFont="1" applyFill="1" applyBorder="1" applyAlignment="1" applyProtection="1">
      <alignment horizontal="left" vertical="top"/>
      <protection locked="0" hidden="1"/>
    </xf>
    <xf numFmtId="0" fontId="53" fillId="3" borderId="1" xfId="0" applyFont="1" applyFill="1" applyBorder="1" applyProtection="1">
      <protection locked="0" hidden="1"/>
    </xf>
    <xf numFmtId="0" fontId="53" fillId="3" borderId="1" xfId="0" applyFont="1" applyFill="1" applyBorder="1" applyAlignment="1" applyProtection="1">
      <alignment vertical="center"/>
      <protection locked="0" hidden="1"/>
    </xf>
    <xf numFmtId="0" fontId="8" fillId="30" borderId="0" xfId="0" applyFont="1" applyFill="1" applyAlignment="1" applyProtection="1">
      <alignment horizontal="left"/>
      <protection hidden="1"/>
    </xf>
    <xf numFmtId="0" fontId="6" fillId="30" borderId="0" xfId="0" applyFont="1" applyFill="1" applyAlignment="1" applyProtection="1">
      <alignment horizontal="center" vertical="center"/>
      <protection hidden="1"/>
    </xf>
    <xf numFmtId="0" fontId="0" fillId="0" borderId="0" xfId="0" applyProtection="1">
      <protection hidden="1"/>
    </xf>
    <xf numFmtId="0" fontId="6" fillId="30" borderId="0" xfId="0" applyFont="1" applyFill="1" applyAlignment="1" applyProtection="1">
      <alignment horizontal="left"/>
      <protection hidden="1"/>
    </xf>
    <xf numFmtId="0" fontId="12" fillId="2" borderId="1" xfId="0" applyFont="1" applyFill="1" applyBorder="1" applyAlignment="1" applyProtection="1">
      <alignment horizontal="center"/>
      <protection hidden="1"/>
    </xf>
    <xf numFmtId="0" fontId="6" fillId="2" borderId="1" xfId="0" applyFont="1" applyFill="1" applyBorder="1" applyProtection="1">
      <protection hidden="1"/>
    </xf>
    <xf numFmtId="0" fontId="6" fillId="2"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protection locked="0" hidden="1"/>
    </xf>
    <xf numFmtId="0" fontId="6" fillId="0" borderId="1" xfId="0" applyFont="1" applyFill="1" applyBorder="1" applyAlignment="1" applyProtection="1">
      <alignment horizontal="center" wrapText="1"/>
      <protection locked="0" hidden="1"/>
    </xf>
    <xf numFmtId="14" fontId="6" fillId="0" borderId="1" xfId="0" applyNumberFormat="1" applyFont="1" applyFill="1" applyBorder="1" applyAlignment="1" applyProtection="1">
      <alignment horizontal="center"/>
      <protection locked="0" hidden="1"/>
    </xf>
    <xf numFmtId="0" fontId="0" fillId="0" borderId="0" xfId="0" applyFill="1" applyProtection="1">
      <protection hidden="1"/>
    </xf>
    <xf numFmtId="0" fontId="0" fillId="30" borderId="0" xfId="0" applyFill="1" applyAlignment="1" applyProtection="1">
      <alignment horizontal="left"/>
      <protection hidden="1"/>
    </xf>
    <xf numFmtId="0" fontId="0" fillId="30" borderId="0" xfId="0" applyFill="1" applyAlignment="1" applyProtection="1">
      <alignment horizontal="center" vertic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vertical="center"/>
      <protection hidden="1"/>
    </xf>
    <xf numFmtId="0" fontId="0" fillId="0" borderId="0" xfId="0" applyAlignment="1" applyProtection="1">
      <alignment horizontal="left"/>
      <protection hidden="1"/>
    </xf>
    <xf numFmtId="0" fontId="0" fillId="0" borderId="0" xfId="0" applyAlignment="1" applyProtection="1">
      <alignment horizontal="center" vertical="center"/>
      <protection hidden="1"/>
    </xf>
    <xf numFmtId="0" fontId="8" fillId="30" borderId="0" xfId="0" applyFont="1" applyFill="1" applyProtection="1">
      <protection hidden="1"/>
    </xf>
    <xf numFmtId="0" fontId="6" fillId="30" borderId="0" xfId="0" applyFont="1" applyFill="1" applyAlignment="1" applyProtection="1">
      <alignment wrapText="1"/>
      <protection hidden="1"/>
    </xf>
    <xf numFmtId="0" fontId="6" fillId="4" borderId="0" xfId="0" applyFont="1" applyFill="1" applyProtection="1">
      <protection hidden="1"/>
    </xf>
    <xf numFmtId="0" fontId="6" fillId="0" borderId="0" xfId="0" applyFont="1" applyProtection="1">
      <protection hidden="1"/>
    </xf>
    <xf numFmtId="0" fontId="59" fillId="30" borderId="0" xfId="0" applyFont="1" applyFill="1" applyAlignment="1" applyProtection="1">
      <alignment wrapText="1"/>
      <protection hidden="1"/>
    </xf>
    <xf numFmtId="0" fontId="61" fillId="30" borderId="0" xfId="0" applyFont="1" applyFill="1" applyAlignment="1" applyProtection="1">
      <alignment horizontal="center" wrapText="1"/>
      <protection hidden="1"/>
    </xf>
    <xf numFmtId="0" fontId="61" fillId="30" borderId="0" xfId="0" applyFont="1" applyFill="1" applyProtection="1">
      <protection hidden="1"/>
    </xf>
    <xf numFmtId="0" fontId="34" fillId="4" borderId="0" xfId="0" applyFont="1" applyFill="1" applyProtection="1">
      <protection hidden="1"/>
    </xf>
    <xf numFmtId="0" fontId="7" fillId="30" borderId="0" xfId="0" applyFont="1" applyFill="1" applyBorder="1" applyAlignment="1" applyProtection="1">
      <alignment horizontal="center" vertical="top"/>
      <protection hidden="1"/>
    </xf>
    <xf numFmtId="0" fontId="61" fillId="30" borderId="0" xfId="0" applyFont="1" applyFill="1" applyAlignment="1" applyProtection="1">
      <alignment wrapText="1"/>
      <protection hidden="1"/>
    </xf>
    <xf numFmtId="0" fontId="56" fillId="4" borderId="0" xfId="0" applyFont="1" applyFill="1" applyProtection="1">
      <protection hidden="1"/>
    </xf>
    <xf numFmtId="0" fontId="56" fillId="30" borderId="0" xfId="0" applyFont="1" applyFill="1" applyProtection="1">
      <protection hidden="1"/>
    </xf>
    <xf numFmtId="0" fontId="12" fillId="0" borderId="1" xfId="0" applyFont="1" applyFill="1" applyBorder="1" applyProtection="1">
      <protection hidden="1"/>
    </xf>
    <xf numFmtId="0" fontId="34" fillId="4" borderId="0" xfId="0" applyFont="1" applyFill="1" applyBorder="1" applyProtection="1">
      <protection hidden="1"/>
    </xf>
    <xf numFmtId="0" fontId="61" fillId="30" borderId="0" xfId="0" applyFont="1" applyFill="1" applyBorder="1" applyAlignment="1" applyProtection="1">
      <alignment horizontal="center" vertical="top"/>
      <protection hidden="1"/>
    </xf>
    <xf numFmtId="0" fontId="12" fillId="0" borderId="1" xfId="0" applyFont="1" applyFill="1" applyBorder="1" applyAlignment="1" applyProtection="1">
      <alignment horizontal="left"/>
      <protection locked="0" hidden="1"/>
    </xf>
    <xf numFmtId="0" fontId="12" fillId="3" borderId="1" xfId="0" applyFont="1" applyFill="1" applyBorder="1" applyAlignment="1" applyProtection="1">
      <alignment horizontal="center"/>
      <protection locked="0" hidden="1"/>
    </xf>
    <xf numFmtId="0" fontId="59" fillId="30" borderId="0" xfId="0" applyFont="1" applyFill="1" applyBorder="1" applyAlignment="1" applyProtection="1">
      <alignment horizontal="center"/>
      <protection locked="0" hidden="1"/>
    </xf>
    <xf numFmtId="0" fontId="9" fillId="4" borderId="0" xfId="0" applyFont="1" applyFill="1" applyBorder="1" applyProtection="1">
      <protection hidden="1"/>
    </xf>
    <xf numFmtId="0" fontId="9" fillId="30" borderId="0" xfId="0" applyFont="1" applyFill="1" applyBorder="1" applyProtection="1">
      <protection hidden="1"/>
    </xf>
    <xf numFmtId="0" fontId="12" fillId="0" borderId="1" xfId="0" applyFont="1" applyFill="1" applyBorder="1" applyAlignment="1" applyProtection="1">
      <alignment wrapText="1"/>
      <protection hidden="1"/>
    </xf>
    <xf numFmtId="0" fontId="6" fillId="0" borderId="1" xfId="0" applyFont="1" applyBorder="1" applyProtection="1">
      <protection hidden="1"/>
    </xf>
    <xf numFmtId="0" fontId="6" fillId="3" borderId="1" xfId="0" applyFont="1" applyFill="1" applyBorder="1" applyAlignment="1" applyProtection="1">
      <alignment vertical="top" wrapText="1"/>
      <protection locked="0" hidden="1"/>
    </xf>
    <xf numFmtId="0" fontId="59" fillId="30" borderId="0" xfId="0" applyFont="1" applyFill="1" applyBorder="1" applyAlignment="1" applyProtection="1">
      <protection hidden="1"/>
    </xf>
    <xf numFmtId="0" fontId="6" fillId="30" borderId="0" xfId="0" applyFont="1" applyFill="1" applyBorder="1" applyAlignment="1" applyProtection="1">
      <protection hidden="1"/>
    </xf>
    <xf numFmtId="0" fontId="12" fillId="29" borderId="4" xfId="0" applyFont="1" applyFill="1" applyBorder="1" applyAlignment="1" applyProtection="1">
      <alignment horizontal="left" wrapText="1"/>
      <protection hidden="1"/>
    </xf>
    <xf numFmtId="0" fontId="59" fillId="30" borderId="0" xfId="0" applyFont="1" applyFill="1" applyAlignment="1" applyProtection="1">
      <alignment vertical="top" wrapText="1"/>
      <protection hidden="1"/>
    </xf>
    <xf numFmtId="0" fontId="6" fillId="2" borderId="1" xfId="0" applyFont="1" applyFill="1" applyBorder="1" applyAlignment="1" applyProtection="1">
      <alignment horizontal="center" wrapText="1"/>
      <protection hidden="1"/>
    </xf>
    <xf numFmtId="0" fontId="12" fillId="2" borderId="1" xfId="0" applyFont="1" applyFill="1" applyBorder="1" applyAlignment="1" applyProtection="1">
      <alignment horizontal="center" wrapText="1"/>
      <protection hidden="1"/>
    </xf>
    <xf numFmtId="0" fontId="12" fillId="2" borderId="1" xfId="0" applyFont="1" applyFill="1" applyBorder="1" applyAlignment="1" applyProtection="1">
      <alignment horizontal="left" wrapText="1"/>
      <protection hidden="1"/>
    </xf>
    <xf numFmtId="0" fontId="6" fillId="2" borderId="1" xfId="0" applyFont="1" applyFill="1" applyBorder="1" applyAlignment="1" applyProtection="1">
      <alignment wrapText="1"/>
      <protection hidden="1"/>
    </xf>
    <xf numFmtId="0" fontId="12" fillId="2" borderId="1" xfId="0" applyFont="1" applyFill="1" applyBorder="1" applyAlignment="1" applyProtection="1">
      <alignment wrapText="1"/>
      <protection hidden="1"/>
    </xf>
    <xf numFmtId="0" fontId="6" fillId="0" borderId="0" xfId="0" applyFont="1" applyAlignment="1" applyProtection="1">
      <alignment wrapText="1"/>
      <protection hidden="1"/>
    </xf>
    <xf numFmtId="0" fontId="6" fillId="4" borderId="0" xfId="0" applyFont="1" applyFill="1" applyAlignment="1" applyProtection="1">
      <alignment wrapText="1"/>
      <protection hidden="1"/>
    </xf>
    <xf numFmtId="0" fontId="23" fillId="4" borderId="12" xfId="0" applyFont="1" applyFill="1" applyBorder="1" applyAlignment="1" applyProtection="1">
      <alignment vertical="center" wrapText="1"/>
      <protection hidden="1"/>
    </xf>
    <xf numFmtId="0" fontId="6" fillId="4" borderId="0" xfId="0" applyFont="1" applyFill="1" applyBorder="1" applyAlignment="1" applyProtection="1">
      <alignment wrapText="1"/>
      <protection hidden="1"/>
    </xf>
    <xf numFmtId="0" fontId="15" fillId="4" borderId="1" xfId="0"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wrapText="1"/>
      <protection hidden="1"/>
    </xf>
    <xf numFmtId="0" fontId="20" fillId="4" borderId="1" xfId="0" applyFont="1" applyFill="1" applyBorder="1" applyAlignment="1" applyProtection="1">
      <alignment wrapText="1"/>
      <protection hidden="1"/>
    </xf>
    <xf numFmtId="0" fontId="11" fillId="4" borderId="0" xfId="0" applyFont="1" applyFill="1" applyBorder="1" applyAlignment="1" applyProtection="1">
      <alignment wrapText="1"/>
      <protection hidden="1"/>
    </xf>
    <xf numFmtId="0" fontId="20" fillId="4" borderId="0" xfId="0" applyFont="1" applyFill="1" applyBorder="1" applyAlignment="1" applyProtection="1">
      <alignment wrapText="1"/>
      <protection hidden="1"/>
    </xf>
    <xf numFmtId="0" fontId="6" fillId="6" borderId="0" xfId="0" applyFont="1" applyFill="1" applyBorder="1" applyAlignment="1" applyProtection="1">
      <alignment wrapText="1"/>
      <protection hidden="1"/>
    </xf>
    <xf numFmtId="0" fontId="12" fillId="21" borderId="1" xfId="0" applyFont="1" applyFill="1" applyBorder="1" applyAlignment="1" applyProtection="1">
      <alignment wrapText="1"/>
      <protection hidden="1"/>
    </xf>
    <xf numFmtId="0" fontId="6" fillId="22" borderId="1" xfId="0" applyFont="1" applyFill="1" applyBorder="1" applyAlignment="1" applyProtection="1">
      <alignment horizontal="center" vertical="center" wrapText="1"/>
      <protection hidden="1"/>
    </xf>
    <xf numFmtId="0" fontId="18" fillId="22" borderId="1" xfId="0" applyFont="1" applyFill="1" applyBorder="1" applyAlignment="1" applyProtection="1">
      <alignment vertical="top" wrapText="1"/>
      <protection hidden="1"/>
    </xf>
    <xf numFmtId="0" fontId="18" fillId="22" borderId="1" xfId="0" applyFont="1" applyFill="1" applyBorder="1" applyAlignment="1" applyProtection="1">
      <alignment horizontal="left" vertical="top" wrapText="1"/>
      <protection hidden="1"/>
    </xf>
    <xf numFmtId="0" fontId="18" fillId="22" borderId="1" xfId="0" quotePrefix="1" applyFont="1" applyFill="1" applyBorder="1" applyAlignment="1" applyProtection="1">
      <alignment horizontal="left" vertical="top" wrapText="1"/>
      <protection hidden="1"/>
    </xf>
    <xf numFmtId="0" fontId="47" fillId="22" borderId="1" xfId="0" applyFont="1" applyFill="1" applyBorder="1" applyAlignment="1" applyProtection="1">
      <alignment vertical="top" wrapText="1"/>
      <protection hidden="1"/>
    </xf>
    <xf numFmtId="0" fontId="48" fillId="22" borderId="1" xfId="0" applyFont="1" applyFill="1" applyBorder="1" applyAlignment="1" applyProtection="1">
      <alignment vertical="top" wrapText="1"/>
      <protection hidden="1"/>
    </xf>
    <xf numFmtId="0" fontId="6" fillId="22" borderId="0" xfId="0" applyFont="1" applyFill="1" applyAlignment="1" applyProtection="1">
      <alignment wrapText="1"/>
      <protection hidden="1"/>
    </xf>
    <xf numFmtId="0" fontId="12" fillId="22" borderId="1" xfId="0" applyFont="1" applyFill="1" applyBorder="1" applyAlignment="1" applyProtection="1">
      <alignment vertical="top" wrapText="1"/>
      <protection hidden="1"/>
    </xf>
    <xf numFmtId="0" fontId="6" fillId="0" borderId="1" xfId="0" applyFont="1" applyBorder="1" applyAlignment="1" applyProtection="1">
      <alignment wrapText="1"/>
      <protection locked="0" hidden="1"/>
    </xf>
    <xf numFmtId="14" fontId="6" fillId="0" borderId="1" xfId="0" applyNumberFormat="1" applyFont="1" applyBorder="1" applyAlignment="1" applyProtection="1">
      <alignment wrapText="1"/>
      <protection locked="0" hidden="1"/>
    </xf>
    <xf numFmtId="0" fontId="6" fillId="0" borderId="1" xfId="0" applyNumberFormat="1" applyFont="1" applyBorder="1" applyAlignment="1" applyProtection="1">
      <alignment wrapText="1"/>
      <protection locked="0" hidden="1"/>
    </xf>
    <xf numFmtId="0" fontId="6" fillId="0" borderId="1" xfId="0" applyFont="1" applyFill="1" applyBorder="1" applyAlignment="1" applyProtection="1">
      <alignment wrapText="1"/>
      <protection locked="0" hidden="1"/>
    </xf>
    <xf numFmtId="0" fontId="6" fillId="4" borderId="1" xfId="0" applyFont="1" applyFill="1" applyBorder="1" applyProtection="1">
      <protection locked="0" hidden="1"/>
    </xf>
    <xf numFmtId="0" fontId="6" fillId="0" borderId="1" xfId="0" applyFont="1" applyFill="1" applyBorder="1" applyProtection="1">
      <protection locked="0" hidden="1"/>
    </xf>
    <xf numFmtId="0" fontId="12" fillId="0" borderId="1" xfId="0" applyFont="1" applyFill="1" applyBorder="1" applyAlignment="1" applyProtection="1">
      <alignment wrapText="1"/>
      <protection locked="0" hidden="1"/>
    </xf>
    <xf numFmtId="0" fontId="6" fillId="0" borderId="0" xfId="0" applyFont="1" applyFill="1" applyProtection="1">
      <protection hidden="1"/>
    </xf>
    <xf numFmtId="0" fontId="12" fillId="0" borderId="1" xfId="0" applyFont="1" applyFill="1" applyBorder="1" applyAlignment="1" applyProtection="1">
      <alignment horizontal="center"/>
      <protection hidden="1"/>
    </xf>
    <xf numFmtId="0" fontId="7" fillId="30" borderId="0" xfId="0" applyFont="1" applyFill="1" applyAlignment="1" applyProtection="1">
      <alignment horizontal="center" vertical="center"/>
      <protection hidden="1"/>
    </xf>
    <xf numFmtId="0" fontId="60" fillId="30" borderId="0" xfId="0" applyFont="1" applyFill="1" applyProtection="1">
      <protection hidden="1"/>
    </xf>
    <xf numFmtId="0" fontId="12" fillId="30" borderId="0" xfId="0" applyFont="1" applyFill="1" applyAlignment="1" applyProtection="1">
      <alignment horizontal="center"/>
      <protection hidden="1"/>
    </xf>
    <xf numFmtId="0" fontId="7" fillId="30" borderId="0" xfId="0" applyFont="1" applyFill="1" applyAlignment="1" applyProtection="1">
      <alignment horizontal="center"/>
      <protection hidden="1"/>
    </xf>
    <xf numFmtId="0" fontId="59" fillId="30" borderId="0" xfId="0" applyFont="1" applyFill="1" applyAlignment="1" applyProtection="1">
      <alignment horizontal="center"/>
      <protection hidden="1"/>
    </xf>
    <xf numFmtId="0" fontId="6" fillId="0" borderId="1" xfId="0" applyFont="1" applyFill="1" applyBorder="1" applyAlignment="1" applyProtection="1">
      <alignment horizontal="center"/>
      <protection hidden="1"/>
    </xf>
    <xf numFmtId="0" fontId="6" fillId="3" borderId="1" xfId="0" applyFont="1" applyFill="1" applyBorder="1" applyAlignment="1" applyProtection="1">
      <alignment horizontal="center" vertical="center"/>
      <protection hidden="1"/>
    </xf>
    <xf numFmtId="0" fontId="59" fillId="30" borderId="14" xfId="0" applyFont="1" applyFill="1" applyBorder="1" applyProtection="1">
      <protection hidden="1"/>
    </xf>
    <xf numFmtId="0" fontId="60" fillId="30" borderId="0" xfId="0" applyFont="1" applyFill="1" applyProtection="1">
      <protection locked="0" hidden="1"/>
    </xf>
    <xf numFmtId="0" fontId="1" fillId="30" borderId="0" xfId="0" applyFont="1" applyFill="1" applyProtection="1">
      <protection hidden="1"/>
    </xf>
    <xf numFmtId="0" fontId="6" fillId="30" borderId="0" xfId="0" applyFont="1" applyFill="1" applyAlignment="1" applyProtection="1">
      <alignment vertical="top"/>
      <protection hidden="1"/>
    </xf>
    <xf numFmtId="0" fontId="6" fillId="30" borderId="0" xfId="0" applyFont="1" applyFill="1" applyAlignment="1" applyProtection="1">
      <protection hidden="1"/>
    </xf>
    <xf numFmtId="0" fontId="59" fillId="30" borderId="10" xfId="0" applyFont="1" applyFill="1" applyBorder="1" applyAlignment="1" applyProtection="1">
      <alignment wrapText="1"/>
      <protection hidden="1"/>
    </xf>
    <xf numFmtId="0" fontId="65" fillId="30" borderId="0" xfId="0" applyFont="1" applyFill="1" applyProtection="1">
      <protection locked="0" hidden="1"/>
    </xf>
    <xf numFmtId="0" fontId="8" fillId="30" borderId="0" xfId="0" applyFont="1" applyFill="1" applyAlignment="1" applyProtection="1">
      <alignment horizontal="left" vertical="top"/>
      <protection hidden="1"/>
    </xf>
    <xf numFmtId="0" fontId="65" fillId="30" borderId="0" xfId="0" applyFont="1" applyFill="1" applyAlignment="1" applyProtection="1">
      <alignment horizontal="left" vertical="top"/>
      <protection hidden="1"/>
    </xf>
    <xf numFmtId="0" fontId="65" fillId="30" borderId="0" xfId="0" applyFont="1" applyFill="1" applyProtection="1">
      <protection hidden="1"/>
    </xf>
    <xf numFmtId="0" fontId="63" fillId="30" borderId="0" xfId="0" applyFont="1" applyFill="1" applyProtection="1">
      <protection hidden="1"/>
    </xf>
    <xf numFmtId="0" fontId="66" fillId="4" borderId="0" xfId="0" applyFont="1" applyFill="1" applyProtection="1">
      <protection hidden="1"/>
    </xf>
    <xf numFmtId="0" fontId="65" fillId="4" borderId="0" xfId="0" applyFont="1" applyFill="1" applyProtection="1">
      <protection hidden="1"/>
    </xf>
    <xf numFmtId="0" fontId="67" fillId="4" borderId="0" xfId="0" applyFont="1" applyFill="1" applyProtection="1">
      <protection hidden="1"/>
    </xf>
    <xf numFmtId="0" fontId="67" fillId="0" borderId="0" xfId="0" applyFont="1" applyProtection="1">
      <protection hidden="1"/>
    </xf>
    <xf numFmtId="0" fontId="64" fillId="30" borderId="0" xfId="0" applyFont="1" applyFill="1" applyAlignment="1" applyProtection="1">
      <alignment horizontal="left" vertical="top"/>
      <protection hidden="1"/>
    </xf>
    <xf numFmtId="0" fontId="7" fillId="30" borderId="0" xfId="0" applyFont="1" applyFill="1" applyAlignment="1" applyProtection="1">
      <alignment horizontal="left" vertical="top"/>
      <protection hidden="1"/>
    </xf>
    <xf numFmtId="0" fontId="64" fillId="30" borderId="0" xfId="0" applyFont="1" applyFill="1" applyAlignment="1" applyProtection="1">
      <alignment horizontal="center" wrapText="1"/>
      <protection hidden="1"/>
    </xf>
    <xf numFmtId="0" fontId="68" fillId="30" borderId="0" xfId="0" applyFont="1" applyFill="1" applyProtection="1">
      <protection hidden="1"/>
    </xf>
    <xf numFmtId="0" fontId="65" fillId="30" borderId="0" xfId="0" applyFont="1" applyFill="1" applyAlignment="1" applyProtection="1">
      <alignment horizontal="left" wrapText="1"/>
      <protection hidden="1"/>
    </xf>
    <xf numFmtId="0" fontId="63" fillId="30" borderId="0" xfId="0" applyFont="1" applyFill="1" applyAlignment="1" applyProtection="1">
      <protection hidden="1"/>
    </xf>
    <xf numFmtId="0" fontId="65" fillId="30" borderId="0" xfId="0" applyFont="1" applyFill="1" applyAlignment="1" applyProtection="1">
      <alignment wrapText="1"/>
      <protection hidden="1"/>
    </xf>
    <xf numFmtId="0" fontId="65" fillId="30" borderId="0" xfId="0" applyFont="1" applyFill="1" applyAlignment="1" applyProtection="1">
      <alignment horizontal="left"/>
      <protection hidden="1"/>
    </xf>
    <xf numFmtId="0" fontId="6" fillId="0" borderId="1" xfId="0" applyFont="1" applyFill="1" applyBorder="1" applyAlignment="1" applyProtection="1">
      <alignment vertical="top"/>
      <protection hidden="1"/>
    </xf>
    <xf numFmtId="0" fontId="6" fillId="0" borderId="1" xfId="0" applyFont="1" applyFill="1" applyBorder="1" applyAlignment="1" applyProtection="1">
      <alignment vertical="top"/>
      <protection locked="0" hidden="1"/>
    </xf>
    <xf numFmtId="0" fontId="6" fillId="0" borderId="1" xfId="0" applyFont="1" applyFill="1" applyBorder="1" applyAlignment="1" applyProtection="1">
      <alignment horizontal="left"/>
      <protection hidden="1"/>
    </xf>
    <xf numFmtId="0" fontId="65" fillId="30" borderId="0" xfId="0" applyFont="1" applyFill="1" applyAlignment="1" applyProtection="1">
      <alignment horizontal="center"/>
      <protection hidden="1"/>
    </xf>
    <xf numFmtId="0" fontId="65" fillId="4" borderId="1" xfId="0" applyFont="1" applyFill="1" applyBorder="1" applyAlignment="1" applyProtection="1">
      <protection hidden="1"/>
    </xf>
    <xf numFmtId="0" fontId="65" fillId="4" borderId="0" xfId="0" applyFont="1" applyFill="1" applyBorder="1" applyProtection="1">
      <protection hidden="1"/>
    </xf>
    <xf numFmtId="0" fontId="65" fillId="4" borderId="0" xfId="0" applyFont="1" applyFill="1" applyBorder="1" applyAlignment="1" applyProtection="1">
      <alignment horizontal="center"/>
      <protection hidden="1"/>
    </xf>
    <xf numFmtId="0" fontId="59" fillId="4" borderId="0" xfId="0" applyFont="1" applyFill="1" applyProtection="1">
      <protection hidden="1"/>
    </xf>
    <xf numFmtId="0" fontId="65" fillId="30" borderId="0" xfId="0" applyFont="1" applyFill="1" applyAlignment="1" applyProtection="1">
      <protection hidden="1"/>
    </xf>
    <xf numFmtId="0" fontId="65" fillId="30" borderId="10" xfId="0" applyFont="1" applyFill="1" applyBorder="1" applyAlignment="1" applyProtection="1">
      <alignment vertical="top"/>
      <protection hidden="1"/>
    </xf>
    <xf numFmtId="0" fontId="65" fillId="4" borderId="1" xfId="0" applyFont="1" applyFill="1" applyBorder="1" applyProtection="1">
      <protection hidden="1"/>
    </xf>
    <xf numFmtId="0" fontId="65" fillId="4" borderId="1" xfId="0" applyFont="1" applyFill="1" applyBorder="1" applyAlignment="1" applyProtection="1">
      <alignment horizontal="center"/>
      <protection hidden="1"/>
    </xf>
    <xf numFmtId="0" fontId="63" fillId="4" borderId="0" xfId="0" applyFont="1" applyFill="1" applyProtection="1">
      <protection hidden="1"/>
    </xf>
    <xf numFmtId="0" fontId="65" fillId="30" borderId="0" xfId="0" applyFont="1" applyFill="1" applyBorder="1" applyAlignment="1" applyProtection="1">
      <alignment horizontal="left" vertical="top"/>
      <protection hidden="1"/>
    </xf>
    <xf numFmtId="0" fontId="65" fillId="30" borderId="0" xfId="0" applyFont="1" applyFill="1" applyBorder="1" applyAlignment="1" applyProtection="1">
      <alignment horizontal="left"/>
      <protection hidden="1"/>
    </xf>
    <xf numFmtId="0" fontId="65" fillId="30" borderId="0" xfId="0" applyFont="1" applyFill="1" applyBorder="1" applyProtection="1">
      <protection hidden="1"/>
    </xf>
    <xf numFmtId="0" fontId="65" fillId="30" borderId="0" xfId="0" applyFont="1" applyFill="1" applyAlignment="1" applyProtection="1">
      <alignment horizontal="center" vertical="top"/>
      <protection hidden="1"/>
    </xf>
    <xf numFmtId="0" fontId="6" fillId="0" borderId="3" xfId="0" applyFont="1" applyBorder="1" applyProtection="1">
      <protection hidden="1"/>
    </xf>
    <xf numFmtId="0" fontId="6" fillId="0" borderId="1" xfId="0" applyFont="1" applyBorder="1" applyProtection="1">
      <protection locked="0" hidden="1"/>
    </xf>
    <xf numFmtId="0" fontId="63" fillId="30" borderId="0" xfId="0" applyFont="1" applyFill="1" applyBorder="1" applyAlignment="1" applyProtection="1">
      <alignment horizontal="left" vertical="top"/>
      <protection hidden="1"/>
    </xf>
    <xf numFmtId="0" fontId="6" fillId="0" borderId="1" xfId="0" applyFont="1" applyFill="1" applyBorder="1" applyProtection="1">
      <protection hidden="1"/>
    </xf>
    <xf numFmtId="0" fontId="6" fillId="0" borderId="1" xfId="0" applyFont="1" applyBorder="1" applyAlignment="1" applyProtection="1">
      <alignment wrapText="1"/>
      <protection hidden="1"/>
    </xf>
    <xf numFmtId="0" fontId="6" fillId="0" borderId="4" xfId="0" applyFont="1" applyBorder="1" applyAlignment="1" applyProtection="1">
      <alignment horizontal="center"/>
      <protection locked="0" hidden="1"/>
    </xf>
    <xf numFmtId="0" fontId="59" fillId="30" borderId="0" xfId="0" applyFont="1" applyFill="1" applyAlignment="1" applyProtection="1">
      <alignment horizontal="left" vertical="top"/>
      <protection hidden="1"/>
    </xf>
    <xf numFmtId="0" fontId="6" fillId="0" borderId="1" xfId="0" applyFont="1" applyBorder="1" applyAlignment="1" applyProtection="1">
      <alignment horizontal="left"/>
      <protection hidden="1"/>
    </xf>
    <xf numFmtId="0" fontId="65" fillId="30" borderId="0" xfId="0" applyFont="1" applyFill="1" applyBorder="1" applyAlignment="1" applyProtection="1">
      <alignment wrapText="1"/>
      <protection hidden="1"/>
    </xf>
    <xf numFmtId="0" fontId="6" fillId="0" borderId="1" xfId="0" applyFont="1" applyBorder="1" applyAlignment="1" applyProtection="1">
      <protection hidden="1"/>
    </xf>
    <xf numFmtId="14" fontId="6" fillId="0" borderId="1" xfId="0" applyNumberFormat="1" applyFont="1" applyBorder="1" applyAlignment="1" applyProtection="1">
      <alignment horizontal="center"/>
      <protection locked="0" hidden="1"/>
    </xf>
    <xf numFmtId="0" fontId="66" fillId="4" borderId="0" xfId="0" applyFont="1" applyFill="1" applyBorder="1" applyProtection="1">
      <protection hidden="1"/>
    </xf>
    <xf numFmtId="0" fontId="65" fillId="30" borderId="0" xfId="0" applyFont="1" applyFill="1" applyBorder="1" applyAlignment="1" applyProtection="1">
      <protection hidden="1"/>
    </xf>
    <xf numFmtId="0" fontId="65" fillId="30" borderId="0" xfId="0" applyFont="1" applyFill="1" applyBorder="1" applyAlignment="1" applyProtection="1">
      <alignment horizontal="center"/>
      <protection hidden="1"/>
    </xf>
    <xf numFmtId="0" fontId="64" fillId="30" borderId="0" xfId="0" applyFont="1" applyFill="1" applyBorder="1" applyAlignment="1" applyProtection="1">
      <alignment horizontal="center" vertical="top"/>
      <protection hidden="1"/>
    </xf>
    <xf numFmtId="0" fontId="64" fillId="30" borderId="0" xfId="0" applyFont="1" applyFill="1" applyProtection="1">
      <protection hidden="1"/>
    </xf>
    <xf numFmtId="0" fontId="67" fillId="30" borderId="0" xfId="0" applyFont="1" applyFill="1" applyProtection="1">
      <protection hidden="1"/>
    </xf>
    <xf numFmtId="0" fontId="6" fillId="3" borderId="1" xfId="0" applyFont="1" applyFill="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3" xfId="0" applyFont="1" applyFill="1" applyBorder="1" applyAlignment="1" applyProtection="1">
      <protection locked="0" hidden="1"/>
    </xf>
    <xf numFmtId="0" fontId="66" fillId="30" borderId="0" xfId="0" applyFont="1" applyFill="1" applyBorder="1" applyProtection="1">
      <protection hidden="1"/>
    </xf>
    <xf numFmtId="0" fontId="6" fillId="30" borderId="0" xfId="0" applyFont="1" applyFill="1" applyBorder="1" applyAlignment="1" applyProtection="1">
      <alignment horizontal="center" vertical="top"/>
      <protection hidden="1"/>
    </xf>
    <xf numFmtId="0" fontId="6" fillId="3" borderId="1" xfId="0" applyFont="1" applyFill="1" applyBorder="1" applyAlignment="1" applyProtection="1">
      <alignment wrapText="1"/>
      <protection locked="0" hidden="1"/>
    </xf>
    <xf numFmtId="0" fontId="6" fillId="0" borderId="1" xfId="0" applyFont="1" applyBorder="1" applyAlignment="1" applyProtection="1">
      <alignment horizontal="left" vertical="top"/>
      <protection hidden="1"/>
    </xf>
    <xf numFmtId="0" fontId="69" fillId="30" borderId="0" xfId="0" applyFont="1" applyFill="1" applyAlignment="1" applyProtection="1">
      <alignment vertical="center"/>
      <protection hidden="1"/>
    </xf>
    <xf numFmtId="0" fontId="67" fillId="30" borderId="0" xfId="0" applyFont="1" applyFill="1" applyAlignment="1" applyProtection="1">
      <alignment horizontal="left" vertical="top"/>
      <protection hidden="1"/>
    </xf>
    <xf numFmtId="0" fontId="67" fillId="4" borderId="0" xfId="0" applyFont="1" applyFill="1" applyBorder="1" applyProtection="1">
      <protection hidden="1"/>
    </xf>
    <xf numFmtId="0" fontId="67" fillId="0" borderId="0" xfId="0" applyFont="1" applyBorder="1" applyProtection="1">
      <protection hidden="1"/>
    </xf>
    <xf numFmtId="0" fontId="66" fillId="4" borderId="0" xfId="0" applyFont="1" applyFill="1" applyBorder="1" applyAlignment="1" applyProtection="1">
      <protection hidden="1"/>
    </xf>
    <xf numFmtId="0" fontId="65" fillId="4" borderId="0" xfId="0" applyFont="1" applyFill="1" applyBorder="1" applyAlignment="1" applyProtection="1">
      <protection hidden="1"/>
    </xf>
    <xf numFmtId="0" fontId="71" fillId="30" borderId="0" xfId="0" applyFont="1" applyFill="1" applyProtection="1">
      <protection hidden="1"/>
    </xf>
    <xf numFmtId="0" fontId="70" fillId="4" borderId="0" xfId="0" applyFont="1" applyFill="1" applyProtection="1">
      <protection hidden="1"/>
    </xf>
    <xf numFmtId="0" fontId="6" fillId="30" borderId="0" xfId="0" applyFont="1" applyFill="1" applyBorder="1" applyProtection="1">
      <protection locked="0" hidden="1"/>
    </xf>
    <xf numFmtId="0" fontId="6" fillId="30" borderId="0" xfId="0" applyFont="1" applyFill="1" applyBorder="1" applyAlignment="1" applyProtection="1">
      <alignment horizontal="center"/>
      <protection locked="0" hidden="1"/>
    </xf>
    <xf numFmtId="49" fontId="6" fillId="0" borderId="1" xfId="0" applyNumberFormat="1" applyFont="1" applyFill="1" applyBorder="1" applyProtection="1">
      <protection locked="0" hidden="1"/>
    </xf>
    <xf numFmtId="0" fontId="59" fillId="30" borderId="0" xfId="0" applyFont="1" applyFill="1" applyBorder="1" applyProtection="1">
      <protection locked="0" hidden="1"/>
    </xf>
    <xf numFmtId="0" fontId="13" fillId="0" borderId="0" xfId="0" applyFont="1" applyProtection="1">
      <protection hidden="1"/>
    </xf>
    <xf numFmtId="0" fontId="6" fillId="0" borderId="1" xfId="0" applyFont="1" applyFill="1" applyBorder="1" applyAlignment="1" applyProtection="1">
      <protection hidden="1"/>
    </xf>
    <xf numFmtId="0" fontId="0" fillId="4" borderId="0" xfId="0" applyFont="1" applyFill="1" applyProtection="1">
      <protection hidden="1"/>
    </xf>
    <xf numFmtId="0" fontId="6" fillId="30" borderId="1" xfId="0" applyFont="1" applyFill="1" applyBorder="1" applyAlignment="1" applyProtection="1">
      <alignment horizontal="left" vertical="top"/>
      <protection hidden="1"/>
    </xf>
    <xf numFmtId="0" fontId="6" fillId="14" borderId="0" xfId="0" applyFont="1" applyFill="1" applyProtection="1">
      <protection hidden="1"/>
    </xf>
    <xf numFmtId="0" fontId="6" fillId="0" borderId="1" xfId="0" applyFont="1" applyFill="1" applyBorder="1" applyAlignment="1" applyProtection="1">
      <alignment horizontal="left" vertical="top"/>
      <protection hidden="1"/>
    </xf>
    <xf numFmtId="0" fontId="6" fillId="4" borderId="0" xfId="0" applyFont="1" applyFill="1" applyBorder="1" applyProtection="1">
      <protection hidden="1"/>
    </xf>
    <xf numFmtId="0" fontId="6" fillId="3" borderId="3" xfId="0" applyFont="1" applyFill="1" applyBorder="1" applyAlignment="1" applyProtection="1">
      <alignment horizontal="left" wrapText="1"/>
      <protection hidden="1"/>
    </xf>
    <xf numFmtId="0" fontId="6" fillId="3" borderId="4" xfId="0" applyFont="1" applyFill="1" applyBorder="1" applyAlignment="1" applyProtection="1">
      <alignment horizontal="left" wrapText="1"/>
      <protection hidden="1"/>
    </xf>
    <xf numFmtId="0" fontId="12" fillId="0" borderId="1" xfId="0" applyFont="1" applyBorder="1" applyProtection="1">
      <protection hidden="1"/>
    </xf>
    <xf numFmtId="0" fontId="6" fillId="3" borderId="1" xfId="0" applyFont="1" applyFill="1" applyBorder="1" applyAlignment="1" applyProtection="1">
      <alignment horizontal="left"/>
      <protection locked="0" hidden="1"/>
    </xf>
    <xf numFmtId="0" fontId="6" fillId="3" borderId="1" xfId="0" applyFont="1" applyFill="1" applyBorder="1" applyAlignment="1" applyProtection="1">
      <alignment horizontal="left" vertical="top" wrapText="1"/>
      <protection hidden="1"/>
    </xf>
    <xf numFmtId="0" fontId="6" fillId="3" borderId="1" xfId="0" applyFont="1" applyFill="1" applyBorder="1" applyAlignment="1" applyProtection="1">
      <alignment vertical="top"/>
      <protection hidden="1"/>
    </xf>
    <xf numFmtId="0" fontId="15" fillId="4" borderId="34" xfId="0" applyFont="1" applyFill="1" applyBorder="1"/>
    <xf numFmtId="0" fontId="6" fillId="0" borderId="1" xfId="0" applyFont="1" applyBorder="1" applyAlignment="1" applyProtection="1">
      <alignment horizontal="left"/>
      <protection locked="0" hidden="1"/>
    </xf>
    <xf numFmtId="0" fontId="6" fillId="0" borderId="1" xfId="0" applyFont="1" applyFill="1" applyBorder="1" applyAlignment="1" applyProtection="1">
      <alignment horizontal="left"/>
      <protection locked="0" hidden="1"/>
    </xf>
    <xf numFmtId="49" fontId="0" fillId="0" borderId="0" xfId="0" applyNumberFormat="1" applyAlignment="1">
      <alignment wrapText="1"/>
    </xf>
    <xf numFmtId="49" fontId="12" fillId="3" borderId="1" xfId="0" applyNumberFormat="1" applyFont="1" applyFill="1" applyBorder="1" applyProtection="1">
      <protection locked="0" hidden="1"/>
    </xf>
    <xf numFmtId="49" fontId="6" fillId="0" borderId="1" xfId="0" applyNumberFormat="1" applyFont="1" applyBorder="1" applyAlignment="1" applyProtection="1">
      <alignment wrapText="1"/>
      <protection locked="0" hidden="1"/>
    </xf>
    <xf numFmtId="49" fontId="12" fillId="0" borderId="1" xfId="0" applyNumberFormat="1" applyFont="1" applyBorder="1" applyProtection="1">
      <protection locked="0" hidden="1"/>
    </xf>
    <xf numFmtId="49" fontId="12" fillId="0" borderId="1" xfId="0" applyNumberFormat="1" applyFont="1" applyFill="1" applyBorder="1" applyAlignment="1" applyProtection="1">
      <alignment wrapText="1"/>
      <protection locked="0" hidden="1"/>
    </xf>
    <xf numFmtId="0" fontId="36" fillId="19" borderId="0" xfId="0" applyFont="1" applyFill="1" applyAlignment="1">
      <alignment horizontal="center"/>
    </xf>
    <xf numFmtId="0" fontId="54" fillId="25" borderId="15" xfId="0" applyFont="1" applyFill="1" applyBorder="1" applyAlignment="1">
      <alignment horizontal="center" wrapText="1"/>
    </xf>
    <xf numFmtId="0" fontId="54" fillId="25" borderId="16" xfId="0" applyFont="1" applyFill="1" applyBorder="1" applyAlignment="1">
      <alignment horizontal="center" wrapText="1"/>
    </xf>
    <xf numFmtId="0" fontId="54" fillId="25" borderId="17" xfId="0" applyFont="1" applyFill="1" applyBorder="1" applyAlignment="1">
      <alignment horizontal="center" wrapText="1"/>
    </xf>
    <xf numFmtId="0" fontId="13" fillId="30" borderId="0" xfId="0" applyFont="1" applyFill="1" applyAlignment="1" applyProtection="1">
      <alignment horizontal="left" vertical="center" wrapText="1"/>
      <protection hidden="1"/>
    </xf>
    <xf numFmtId="0" fontId="61" fillId="30" borderId="0"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wrapText="1"/>
      <protection hidden="1"/>
    </xf>
    <xf numFmtId="0" fontId="12" fillId="2" borderId="5" xfId="0" applyFont="1" applyFill="1" applyBorder="1" applyAlignment="1" applyProtection="1">
      <alignment horizontal="center" wrapText="1"/>
      <protection hidden="1"/>
    </xf>
    <xf numFmtId="0" fontId="12" fillId="2" borderId="4" xfId="0" applyFont="1" applyFill="1" applyBorder="1" applyAlignment="1" applyProtection="1">
      <alignment horizontal="center" wrapText="1"/>
      <protection hidden="1"/>
    </xf>
    <xf numFmtId="0" fontId="6" fillId="0" borderId="1" xfId="0" applyFont="1" applyBorder="1" applyAlignment="1" applyProtection="1">
      <alignment horizontal="center"/>
      <protection hidden="1"/>
    </xf>
    <xf numFmtId="0" fontId="6" fillId="2" borderId="1" xfId="0" applyFont="1" applyFill="1" applyBorder="1" applyAlignment="1" applyProtection="1">
      <alignment horizontal="center"/>
      <protection hidden="1"/>
    </xf>
    <xf numFmtId="0" fontId="12" fillId="0" borderId="3" xfId="0" applyFont="1" applyBorder="1" applyAlignment="1" applyProtection="1">
      <alignment horizontal="left"/>
      <protection hidden="1"/>
    </xf>
    <xf numFmtId="0" fontId="12" fillId="0" borderId="4" xfId="0" applyFont="1" applyBorder="1" applyAlignment="1" applyProtection="1">
      <alignment horizontal="left"/>
      <protection hidden="1"/>
    </xf>
    <xf numFmtId="0" fontId="12" fillId="0" borderId="3" xfId="0" applyFont="1" applyFill="1" applyBorder="1" applyAlignment="1" applyProtection="1">
      <alignment horizontal="left"/>
      <protection hidden="1"/>
    </xf>
    <xf numFmtId="0" fontId="12" fillId="0" borderId="4" xfId="0" applyFont="1" applyFill="1" applyBorder="1" applyAlignment="1" applyProtection="1">
      <alignment horizontal="left"/>
      <protection hidden="1"/>
    </xf>
    <xf numFmtId="0" fontId="6" fillId="30" borderId="0" xfId="0" applyFont="1" applyFill="1" applyAlignment="1" applyProtection="1">
      <alignment horizontal="left" vertical="top" wrapText="1"/>
      <protection hidden="1"/>
    </xf>
    <xf numFmtId="0" fontId="11" fillId="30" borderId="0" xfId="0" applyFont="1" applyFill="1" applyAlignment="1" applyProtection="1">
      <alignment horizontal="left" vertical="center" wrapText="1"/>
      <protection hidden="1"/>
    </xf>
    <xf numFmtId="0" fontId="7" fillId="30" borderId="0" xfId="0" applyFont="1" applyFill="1" applyAlignment="1" applyProtection="1">
      <alignment horizontal="left"/>
      <protection hidden="1"/>
    </xf>
    <xf numFmtId="0" fontId="6" fillId="0" borderId="1" xfId="0" applyFont="1" applyFill="1" applyBorder="1" applyAlignment="1" applyProtection="1">
      <alignment horizontal="center"/>
      <protection hidden="1"/>
    </xf>
    <xf numFmtId="0" fontId="6" fillId="3" borderId="3" xfId="0" applyFont="1" applyFill="1" applyBorder="1" applyAlignment="1" applyProtection="1">
      <alignment horizontal="left" vertical="top" wrapText="1"/>
      <protection hidden="1"/>
    </xf>
    <xf numFmtId="0" fontId="6" fillId="3" borderId="5" xfId="0" applyFont="1" applyFill="1" applyBorder="1" applyAlignment="1" applyProtection="1">
      <alignment horizontal="left" vertical="top" wrapText="1"/>
      <protection hidden="1"/>
    </xf>
    <xf numFmtId="0" fontId="6" fillId="3" borderId="4" xfId="0" applyFont="1" applyFill="1" applyBorder="1" applyAlignment="1" applyProtection="1">
      <alignment horizontal="left" vertical="top" wrapText="1"/>
      <protection hidden="1"/>
    </xf>
    <xf numFmtId="0" fontId="6" fillId="3" borderId="3" xfId="0" applyNumberFormat="1" applyFont="1" applyFill="1" applyBorder="1" applyAlignment="1" applyProtection="1">
      <alignment horizontal="left" vertical="top" wrapText="1"/>
      <protection locked="0" hidden="1"/>
    </xf>
    <xf numFmtId="0" fontId="6" fillId="3" borderId="5" xfId="0" applyNumberFormat="1" applyFont="1" applyFill="1" applyBorder="1" applyAlignment="1" applyProtection="1">
      <alignment horizontal="left" vertical="top" wrapText="1"/>
      <protection locked="0" hidden="1"/>
    </xf>
    <xf numFmtId="0" fontId="6" fillId="3" borderId="4" xfId="0" applyNumberFormat="1" applyFont="1" applyFill="1" applyBorder="1" applyAlignment="1" applyProtection="1">
      <alignment horizontal="left" vertical="top" wrapText="1"/>
      <protection locked="0" hidden="1"/>
    </xf>
    <xf numFmtId="0" fontId="6" fillId="3" borderId="1" xfId="0" applyFont="1" applyFill="1" applyBorder="1" applyAlignment="1">
      <alignment horizontal="center" vertical="top" wrapText="1"/>
    </xf>
    <xf numFmtId="0" fontId="7" fillId="0" borderId="8" xfId="0" applyFont="1" applyBorder="1" applyAlignment="1">
      <alignment horizontal="left" wrapText="1"/>
    </xf>
    <xf numFmtId="0" fontId="7" fillId="0" borderId="9" xfId="0" applyFont="1" applyBorder="1" applyAlignment="1">
      <alignment horizontal="left" wrapText="1"/>
    </xf>
    <xf numFmtId="0" fontId="6" fillId="2" borderId="7" xfId="0" applyFont="1" applyFill="1" applyBorder="1" applyAlignment="1">
      <alignment horizontal="left" wrapText="1"/>
    </xf>
    <xf numFmtId="0" fontId="7" fillId="4" borderId="0" xfId="0" applyFont="1" applyFill="1" applyAlignment="1">
      <alignment horizontal="left"/>
    </xf>
    <xf numFmtId="0" fontId="11" fillId="0" borderId="1" xfId="0" applyFont="1" applyBorder="1" applyAlignment="1">
      <alignment horizontal="left" vertical="top" wrapText="1"/>
    </xf>
    <xf numFmtId="0" fontId="6" fillId="0" borderId="1" xfId="0" applyFont="1" applyBorder="1" applyAlignment="1">
      <alignment horizontal="left" wrapText="1"/>
    </xf>
    <xf numFmtId="0" fontId="12" fillId="0" borderId="1" xfId="0" applyFont="1" applyFill="1" applyBorder="1" applyAlignment="1">
      <alignment horizontal="left" wrapText="1"/>
    </xf>
    <xf numFmtId="0" fontId="12" fillId="0" borderId="3" xfId="0" applyFont="1" applyFill="1" applyBorder="1" applyAlignment="1">
      <alignment horizontal="left"/>
    </xf>
    <xf numFmtId="0" fontId="12" fillId="0" borderId="5" xfId="0" applyFont="1" applyFill="1" applyBorder="1" applyAlignment="1">
      <alignment horizontal="left"/>
    </xf>
    <xf numFmtId="0" fontId="12" fillId="0" borderId="4" xfId="0" applyFont="1" applyFill="1" applyBorder="1" applyAlignment="1">
      <alignment horizontal="left"/>
    </xf>
    <xf numFmtId="0" fontId="12" fillId="0" borderId="1" xfId="0" applyFont="1" applyFill="1" applyBorder="1" applyAlignment="1">
      <alignment horizontal="left"/>
    </xf>
    <xf numFmtId="0" fontId="6" fillId="3" borderId="1" xfId="0" applyFont="1" applyFill="1" applyBorder="1" applyAlignment="1">
      <alignment horizontal="left" vertical="top" wrapText="1"/>
    </xf>
    <xf numFmtId="0" fontId="6" fillId="3" borderId="1" xfId="0" applyFont="1" applyFill="1" applyBorder="1" applyAlignment="1">
      <alignment horizontal="left" wrapText="1"/>
    </xf>
  </cellXfs>
  <cellStyles count="2">
    <cellStyle name="Calculation" xfId="1" builtinId="22"/>
    <cellStyle name="Normal" xfId="0" builtinId="0"/>
  </cellStyles>
  <dxfs count="28">
    <dxf>
      <font>
        <b val="0"/>
        <i val="0"/>
        <strike val="0"/>
        <condense val="0"/>
        <extend val="0"/>
        <outline val="0"/>
        <shadow val="0"/>
        <u val="none"/>
        <vertAlign val="baseline"/>
        <sz val="11"/>
        <color rgb="FF0070C0"/>
        <name val="Lato"/>
        <scheme val="none"/>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2"/>
        </patternFill>
      </fill>
    </dxf>
    <dxf>
      <font>
        <color theme="1"/>
      </font>
    </dxf>
    <dxf>
      <font>
        <color theme="1"/>
      </font>
    </dxf>
    <dxf>
      <font>
        <color theme="1"/>
      </font>
    </dxf>
    <dxf>
      <font>
        <color theme="1"/>
      </font>
    </dxf>
    <dxf>
      <font>
        <color theme="1"/>
      </font>
      <fill>
        <patternFill patternType="solid">
          <fgColor theme="0"/>
          <bgColor theme="0"/>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theme="1"/>
        </left>
        <right style="thin">
          <color theme="1"/>
        </right>
        <top style="thin">
          <color theme="1"/>
        </top>
        <bottom style="thin">
          <color theme="1"/>
        </bottom>
        <vertical/>
        <horizontal/>
      </border>
    </dxf>
    <dxf>
      <font>
        <color theme="1"/>
      </font>
      <fill>
        <patternFill>
          <bgColor theme="0"/>
        </patternFill>
      </fill>
      <border>
        <left style="thin">
          <color theme="1"/>
        </left>
        <right style="thin">
          <color theme="1"/>
        </right>
        <top style="thin">
          <color theme="1"/>
        </top>
        <bottom style="thin">
          <color theme="1"/>
        </bottom>
        <vertical/>
        <horizontal/>
      </border>
    </dxf>
    <dxf>
      <font>
        <color theme="1"/>
      </font>
      <fill>
        <patternFill>
          <bgColor theme="0"/>
        </patternFill>
      </fill>
      <border>
        <left style="thin">
          <color auto="1"/>
        </left>
        <right style="thin">
          <color auto="1"/>
        </right>
        <top style="thin">
          <color auto="1"/>
        </top>
        <bottom style="thin">
          <color auto="1"/>
        </bottom>
      </border>
    </dxf>
    <dxf>
      <fill>
        <patternFill>
          <bgColor theme="0"/>
        </patternFill>
      </fill>
    </dxf>
    <dxf>
      <fill>
        <patternFill>
          <bgColor theme="0"/>
        </patternFill>
      </fill>
      <border>
        <left style="thin">
          <color theme="1"/>
        </left>
        <right style="thin">
          <color theme="1"/>
        </right>
        <top style="thin">
          <color theme="1"/>
        </top>
        <bottom style="thin">
          <color theme="1"/>
        </bottom>
      </border>
    </dxf>
    <dxf>
      <font>
        <color theme="1"/>
      </font>
      <fill>
        <patternFill patternType="solid">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fgColor auto="1"/>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bgColor theme="0"/>
        </patternFill>
      </fill>
      <border>
        <left style="thin">
          <color auto="1"/>
        </left>
        <right style="thin">
          <color auto="1"/>
        </right>
        <top style="thin">
          <color auto="1"/>
        </top>
        <bottom style="thin">
          <color auto="1"/>
        </bottom>
        <vertical/>
        <horizontal/>
      </border>
    </dxf>
    <dxf>
      <font>
        <color theme="1"/>
      </font>
      <fill>
        <patternFill patternType="solid">
          <bgColor theme="0"/>
        </patternFill>
      </fill>
      <border>
        <left style="thin">
          <color auto="1"/>
        </left>
        <right style="thin">
          <color auto="1"/>
        </right>
        <top style="thin">
          <color auto="1"/>
        </top>
        <bottom style="thin">
          <color auto="1"/>
        </bottom>
      </border>
    </dxf>
    <dxf>
      <font>
        <color theme="1"/>
      </font>
      <fill>
        <patternFill>
          <bgColor theme="0"/>
        </patternFill>
      </fill>
      <border>
        <left style="thin">
          <color auto="1"/>
        </left>
        <right style="thin">
          <color auto="1"/>
        </right>
        <top style="thin">
          <color auto="1"/>
        </top>
        <bottom style="thin">
          <color auto="1"/>
        </bottom>
      </border>
    </dxf>
    <dxf>
      <font>
        <color theme="1"/>
      </font>
      <fill>
        <patternFill patternType="solid">
          <bgColor theme="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5EC5C2"/>
      <color rgb="FF09506C"/>
      <color rgb="FF008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trlProps/ctrlProp1.xml><?xml version="1.0" encoding="utf-8"?>
<formControlPr xmlns="http://schemas.microsoft.com/office/spreadsheetml/2009/9/main" objectType="Radio" checked="Checked" firstButton="1" fmlaLink="$C$5" lockText="1" noThreeD="1"/>
</file>

<file path=xl/ctrlProps/ctrlProp10.xml><?xml version="1.0" encoding="utf-8"?>
<formControlPr xmlns="http://schemas.microsoft.com/office/spreadsheetml/2009/9/main" objectType="CheckBox" fmlaLink="$C$29"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fmlaLink="$I$36"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fmlaLink="$J$11" lockText="1" noThreeD="1"/>
</file>

<file path=xl/ctrlProps/ctrlProp104.xml><?xml version="1.0" encoding="utf-8"?>
<formControlPr xmlns="http://schemas.microsoft.com/office/spreadsheetml/2009/9/main" objectType="CheckBox" fmlaLink="$J$10" lockText="1" noThreeD="1"/>
</file>

<file path=xl/ctrlProps/ctrlProp105.xml><?xml version="1.0" encoding="utf-8"?>
<formControlPr xmlns="http://schemas.microsoft.com/office/spreadsheetml/2009/9/main" objectType="CheckBox" fmlaLink="$J$13" lockText="1" noThreeD="1"/>
</file>

<file path=xl/ctrlProps/ctrlProp106.xml><?xml version="1.0" encoding="utf-8"?>
<formControlPr xmlns="http://schemas.microsoft.com/office/spreadsheetml/2009/9/main" objectType="CheckBox" fmlaLink="$J$12" lockText="1" noThreeD="1"/>
</file>

<file path=xl/ctrlProps/ctrlProp107.xml><?xml version="1.0" encoding="utf-8"?>
<formControlPr xmlns="http://schemas.microsoft.com/office/spreadsheetml/2009/9/main" objectType="CheckBox" fmlaLink="$J$15" lockText="1" noThreeD="1"/>
</file>

<file path=xl/ctrlProps/ctrlProp108.xml><?xml version="1.0" encoding="utf-8"?>
<formControlPr xmlns="http://schemas.microsoft.com/office/spreadsheetml/2009/9/main" objectType="CheckBox" fmlaLink="$J$14"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C$30" lockText="1" noThreeD="1"/>
</file>

<file path=xl/ctrlProps/ctrlProp110.xml><?xml version="1.0" encoding="utf-8"?>
<formControlPr xmlns="http://schemas.microsoft.com/office/spreadsheetml/2009/9/main" objectType="CheckBox" fmlaLink="$J$16"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fmlaLink="$J$17"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fmlaLink="$J$18"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fmlaLink="$J$19"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fmlaLink="$J$20"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fmlaLink="$C$31" lockText="1" noThreeD="1"/>
</file>

<file path=xl/ctrlProps/ctrlProp120.xml><?xml version="1.0" encoding="utf-8"?>
<formControlPr xmlns="http://schemas.microsoft.com/office/spreadsheetml/2009/9/main" objectType="CheckBox" fmlaLink="$J$21"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fmlaLink="$J$22"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fmlaLink="$J$23"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fmlaLink="$J$24"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fmlaLink="$J$25"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fmlaLink="$C$32" lockText="1" noThreeD="1"/>
</file>

<file path=xl/ctrlProps/ctrlProp130.xml><?xml version="1.0" encoding="utf-8"?>
<formControlPr xmlns="http://schemas.microsoft.com/office/spreadsheetml/2009/9/main" objectType="CheckBox" fmlaLink="$J$26"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fmlaLink="$J$27"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fmlaLink="$J$28"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fmlaLink="$J$29"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fmlaLink="$J$30"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fmlaLink="$C$33" lockText="1" noThreeD="1"/>
</file>

<file path=xl/ctrlProps/ctrlProp140.xml><?xml version="1.0" encoding="utf-8"?>
<formControlPr xmlns="http://schemas.microsoft.com/office/spreadsheetml/2009/9/main" objectType="CheckBox" fmlaLink="$J$31"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fmlaLink="$J$32"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fmlaLink="$J$33"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fmlaLink="$J$34"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fmlaLink="$J$35"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fmlaLink="$C$34" lockText="1" noThreeD="1"/>
</file>

<file path=xl/ctrlProps/ctrlProp150.xml><?xml version="1.0" encoding="utf-8"?>
<formControlPr xmlns="http://schemas.microsoft.com/office/spreadsheetml/2009/9/main" objectType="CheckBox" fmlaLink="$J$36"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fmlaLink="$K$8"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fmlaLink="$C$35"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fmlaLink="$C$36"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fmlaLink="$G$27" lockText="1" noThreeD="1"/>
</file>

<file path=xl/ctrlProps/ctrlProp180.xml><?xml version="1.0" encoding="utf-8"?>
<formControlPr xmlns="http://schemas.microsoft.com/office/spreadsheetml/2009/9/main" objectType="CheckBox" fmlaLink="$K$9" lockText="1" noThreeD="1"/>
</file>

<file path=xl/ctrlProps/ctrlProp181.xml><?xml version="1.0" encoding="utf-8"?>
<formControlPr xmlns="http://schemas.microsoft.com/office/spreadsheetml/2009/9/main" objectType="CheckBox" fmlaLink="$K$10" lockText="1" noThreeD="1"/>
</file>

<file path=xl/ctrlProps/ctrlProp182.xml><?xml version="1.0" encoding="utf-8"?>
<formControlPr xmlns="http://schemas.microsoft.com/office/spreadsheetml/2009/9/main" objectType="CheckBox" fmlaLink="$K$11" lockText="1" noThreeD="1"/>
</file>

<file path=xl/ctrlProps/ctrlProp183.xml><?xml version="1.0" encoding="utf-8"?>
<formControlPr xmlns="http://schemas.microsoft.com/office/spreadsheetml/2009/9/main" objectType="CheckBox" fmlaLink="$K$12" lockText="1" noThreeD="1"/>
</file>

<file path=xl/ctrlProps/ctrlProp184.xml><?xml version="1.0" encoding="utf-8"?>
<formControlPr xmlns="http://schemas.microsoft.com/office/spreadsheetml/2009/9/main" objectType="CheckBox" fmlaLink="$K$13" lockText="1" noThreeD="1"/>
</file>

<file path=xl/ctrlProps/ctrlProp185.xml><?xml version="1.0" encoding="utf-8"?>
<formControlPr xmlns="http://schemas.microsoft.com/office/spreadsheetml/2009/9/main" objectType="CheckBox" fmlaLink="$K$14" lockText="1" noThreeD="1"/>
</file>

<file path=xl/ctrlProps/ctrlProp186.xml><?xml version="1.0" encoding="utf-8"?>
<formControlPr xmlns="http://schemas.microsoft.com/office/spreadsheetml/2009/9/main" objectType="CheckBox" fmlaLink="$K$15" lockText="1" noThreeD="1"/>
</file>

<file path=xl/ctrlProps/ctrlProp187.xml><?xml version="1.0" encoding="utf-8"?>
<formControlPr xmlns="http://schemas.microsoft.com/office/spreadsheetml/2009/9/main" objectType="CheckBox" fmlaLink="$K$16" lockText="1" noThreeD="1"/>
</file>

<file path=xl/ctrlProps/ctrlProp188.xml><?xml version="1.0" encoding="utf-8"?>
<formControlPr xmlns="http://schemas.microsoft.com/office/spreadsheetml/2009/9/main" objectType="CheckBox" fmlaLink="$K$17" lockText="1" noThreeD="1"/>
</file>

<file path=xl/ctrlProps/ctrlProp189.xml><?xml version="1.0" encoding="utf-8"?>
<formControlPr xmlns="http://schemas.microsoft.com/office/spreadsheetml/2009/9/main" objectType="CheckBox" fmlaLink="$K$18" lockText="1" noThreeD="1"/>
</file>

<file path=xl/ctrlProps/ctrlProp19.xml><?xml version="1.0" encoding="utf-8"?>
<formControlPr xmlns="http://schemas.microsoft.com/office/spreadsheetml/2009/9/main" objectType="CheckBox" fmlaLink="$G$28" lockText="1" noThreeD="1"/>
</file>

<file path=xl/ctrlProps/ctrlProp190.xml><?xml version="1.0" encoding="utf-8"?>
<formControlPr xmlns="http://schemas.microsoft.com/office/spreadsheetml/2009/9/main" objectType="CheckBox" fmlaLink="$K$19" lockText="1" noThreeD="1"/>
</file>

<file path=xl/ctrlProps/ctrlProp191.xml><?xml version="1.0" encoding="utf-8"?>
<formControlPr xmlns="http://schemas.microsoft.com/office/spreadsheetml/2009/9/main" objectType="CheckBox" fmlaLink="$K$20" lockText="1" noThreeD="1"/>
</file>

<file path=xl/ctrlProps/ctrlProp192.xml><?xml version="1.0" encoding="utf-8"?>
<formControlPr xmlns="http://schemas.microsoft.com/office/spreadsheetml/2009/9/main" objectType="CheckBox" fmlaLink="$K$21" lockText="1" noThreeD="1"/>
</file>

<file path=xl/ctrlProps/ctrlProp193.xml><?xml version="1.0" encoding="utf-8"?>
<formControlPr xmlns="http://schemas.microsoft.com/office/spreadsheetml/2009/9/main" objectType="CheckBox" fmlaLink="$K$22" lockText="1" noThreeD="1"/>
</file>

<file path=xl/ctrlProps/ctrlProp194.xml><?xml version="1.0" encoding="utf-8"?>
<formControlPr xmlns="http://schemas.microsoft.com/office/spreadsheetml/2009/9/main" objectType="CheckBox" fmlaLink="$K$23" lockText="1" noThreeD="1"/>
</file>

<file path=xl/ctrlProps/ctrlProp195.xml><?xml version="1.0" encoding="utf-8"?>
<formControlPr xmlns="http://schemas.microsoft.com/office/spreadsheetml/2009/9/main" objectType="CheckBox" fmlaLink="$K$24" lockText="1" noThreeD="1"/>
</file>

<file path=xl/ctrlProps/ctrlProp196.xml><?xml version="1.0" encoding="utf-8"?>
<formControlPr xmlns="http://schemas.microsoft.com/office/spreadsheetml/2009/9/main" objectType="CheckBox" fmlaLink="$K$25" lockText="1" noThreeD="1"/>
</file>

<file path=xl/ctrlProps/ctrlProp197.xml><?xml version="1.0" encoding="utf-8"?>
<formControlPr xmlns="http://schemas.microsoft.com/office/spreadsheetml/2009/9/main" objectType="CheckBox" fmlaLink="$K$26" lockText="1" noThreeD="1"/>
</file>

<file path=xl/ctrlProps/ctrlProp198.xml><?xml version="1.0" encoding="utf-8"?>
<formControlPr xmlns="http://schemas.microsoft.com/office/spreadsheetml/2009/9/main" objectType="CheckBox" fmlaLink="$K$27" lockText="1" noThreeD="1"/>
</file>

<file path=xl/ctrlProps/ctrlProp199.xml><?xml version="1.0" encoding="utf-8"?>
<formControlPr xmlns="http://schemas.microsoft.com/office/spreadsheetml/2009/9/main" objectType="CheckBox" fmlaLink="$K$2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G$29" lockText="1" noThreeD="1"/>
</file>

<file path=xl/ctrlProps/ctrlProp200.xml><?xml version="1.0" encoding="utf-8"?>
<formControlPr xmlns="http://schemas.microsoft.com/office/spreadsheetml/2009/9/main" objectType="CheckBox" fmlaLink="$K$29" lockText="1" noThreeD="1"/>
</file>

<file path=xl/ctrlProps/ctrlProp201.xml><?xml version="1.0" encoding="utf-8"?>
<formControlPr xmlns="http://schemas.microsoft.com/office/spreadsheetml/2009/9/main" objectType="CheckBox" fmlaLink="$K$30" lockText="1" noThreeD="1"/>
</file>

<file path=xl/ctrlProps/ctrlProp202.xml><?xml version="1.0" encoding="utf-8"?>
<formControlPr xmlns="http://schemas.microsoft.com/office/spreadsheetml/2009/9/main" objectType="CheckBox" fmlaLink="$K$31" lockText="1" noThreeD="1"/>
</file>

<file path=xl/ctrlProps/ctrlProp203.xml><?xml version="1.0" encoding="utf-8"?>
<formControlPr xmlns="http://schemas.microsoft.com/office/spreadsheetml/2009/9/main" objectType="CheckBox" fmlaLink="$K$32" lockText="1" noThreeD="1"/>
</file>

<file path=xl/ctrlProps/ctrlProp204.xml><?xml version="1.0" encoding="utf-8"?>
<formControlPr xmlns="http://schemas.microsoft.com/office/spreadsheetml/2009/9/main" objectType="CheckBox" fmlaLink="$K$33" lockText="1" noThreeD="1"/>
</file>

<file path=xl/ctrlProps/ctrlProp205.xml><?xml version="1.0" encoding="utf-8"?>
<formControlPr xmlns="http://schemas.microsoft.com/office/spreadsheetml/2009/9/main" objectType="CheckBox" fmlaLink="$K$34" lockText="1" noThreeD="1"/>
</file>

<file path=xl/ctrlProps/ctrlProp206.xml><?xml version="1.0" encoding="utf-8"?>
<formControlPr xmlns="http://schemas.microsoft.com/office/spreadsheetml/2009/9/main" objectType="CheckBox" fmlaLink="$K$35" lockText="1" noThreeD="1"/>
</file>

<file path=xl/ctrlProps/ctrlProp207.xml><?xml version="1.0" encoding="utf-8"?>
<formControlPr xmlns="http://schemas.microsoft.com/office/spreadsheetml/2009/9/main" objectType="CheckBox" fmlaLink="$K$36" lockText="1" noThreeD="1"/>
</file>

<file path=xl/ctrlProps/ctrlProp208.xml><?xml version="1.0" encoding="utf-8"?>
<formControlPr xmlns="http://schemas.microsoft.com/office/spreadsheetml/2009/9/main" objectType="CheckBox" fmlaLink="$I$37" lockText="1" noThreeD="1"/>
</file>

<file path=xl/ctrlProps/ctrlProp209.xml><?xml version="1.0" encoding="utf-8"?>
<formControlPr xmlns="http://schemas.microsoft.com/office/spreadsheetml/2009/9/main" objectType="CheckBox" fmlaLink="$J$37" lockText="1" noThreeD="1"/>
</file>

<file path=xl/ctrlProps/ctrlProp21.xml><?xml version="1.0" encoding="utf-8"?>
<formControlPr xmlns="http://schemas.microsoft.com/office/spreadsheetml/2009/9/main" objectType="CheckBox" fmlaLink="$G$30" lockText="1" noThreeD="1"/>
</file>

<file path=xl/ctrlProps/ctrlProp210.xml><?xml version="1.0" encoding="utf-8"?>
<formControlPr xmlns="http://schemas.microsoft.com/office/spreadsheetml/2009/9/main" objectType="CheckBox" fmlaLink="$K$37" lockText="1" noThreeD="1"/>
</file>

<file path=xl/ctrlProps/ctrlProp211.xml><?xml version="1.0" encoding="utf-8"?>
<formControlPr xmlns="http://schemas.microsoft.com/office/spreadsheetml/2009/9/main" objectType="CheckBox" fmlaLink="$D$43" lockText="1" noThreeD="1"/>
</file>

<file path=xl/ctrlProps/ctrlProp212.xml><?xml version="1.0" encoding="utf-8"?>
<formControlPr xmlns="http://schemas.microsoft.com/office/spreadsheetml/2009/9/main" objectType="CheckBox" fmlaLink="$D$45" lockText="1" noThreeD="1"/>
</file>

<file path=xl/ctrlProps/ctrlProp213.xml><?xml version="1.0" encoding="utf-8"?>
<formControlPr xmlns="http://schemas.microsoft.com/office/spreadsheetml/2009/9/main" objectType="CheckBox" fmlaLink="$D$47" lockText="1" noThreeD="1"/>
</file>

<file path=xl/ctrlProps/ctrlProp214.xml><?xml version="1.0" encoding="utf-8"?>
<formControlPr xmlns="http://schemas.microsoft.com/office/spreadsheetml/2009/9/main" objectType="CheckBox" fmlaLink="$G$143" lockText="1" noThreeD="1"/>
</file>

<file path=xl/ctrlProps/ctrlProp215.xml><?xml version="1.0" encoding="utf-8"?>
<formControlPr xmlns="http://schemas.microsoft.com/office/spreadsheetml/2009/9/main" objectType="CheckBox" fmlaLink="$G$145" lockText="1" noThreeD="1"/>
</file>

<file path=xl/ctrlProps/ctrlProp216.xml><?xml version="1.0" encoding="utf-8"?>
<formControlPr xmlns="http://schemas.microsoft.com/office/spreadsheetml/2009/9/main" objectType="CheckBox" fmlaLink="$G$147" lockText="1" noThreeD="1"/>
</file>

<file path=xl/ctrlProps/ctrlProp217.xml><?xml version="1.0" encoding="utf-8"?>
<formControlPr xmlns="http://schemas.microsoft.com/office/spreadsheetml/2009/9/main" objectType="CheckBox" fmlaLink="$G$149" lockText="1" noThreeD="1"/>
</file>

<file path=xl/ctrlProps/ctrlProp22.xml><?xml version="1.0" encoding="utf-8"?>
<formControlPr xmlns="http://schemas.microsoft.com/office/spreadsheetml/2009/9/main" objectType="CheckBox" fmlaLink="$G$31" lockText="1" noThreeD="1"/>
</file>

<file path=xl/ctrlProps/ctrlProp23.xml><?xml version="1.0" encoding="utf-8"?>
<formControlPr xmlns="http://schemas.microsoft.com/office/spreadsheetml/2009/9/main" objectType="CheckBox" fmlaLink="$G$32" lockText="1" noThreeD="1"/>
</file>

<file path=xl/ctrlProps/ctrlProp24.xml><?xml version="1.0" encoding="utf-8"?>
<formControlPr xmlns="http://schemas.microsoft.com/office/spreadsheetml/2009/9/main" objectType="CheckBox" fmlaLink="$E$35" lockText="1" noThreeD="1"/>
</file>

<file path=xl/ctrlProps/ctrlProp25.xml><?xml version="1.0" encoding="utf-8"?>
<formControlPr xmlns="http://schemas.microsoft.com/office/spreadsheetml/2009/9/main" objectType="CheckBox" fmlaLink="$E$36" lockText="1" noThreeD="1"/>
</file>

<file path=xl/ctrlProps/ctrlProp26.xml><?xml version="1.0" encoding="utf-8"?>
<formControlPr xmlns="http://schemas.microsoft.com/office/spreadsheetml/2009/9/main" objectType="CheckBox" fmlaLink="$E$27" lockText="1" noThreeD="1"/>
</file>

<file path=xl/ctrlProps/ctrlProp27.xml><?xml version="1.0" encoding="utf-8"?>
<formControlPr xmlns="http://schemas.microsoft.com/office/spreadsheetml/2009/9/main" objectType="CheckBox" fmlaLink="$E$28" lockText="1" noThreeD="1"/>
</file>

<file path=xl/ctrlProps/ctrlProp28.xml><?xml version="1.0" encoding="utf-8"?>
<formControlPr xmlns="http://schemas.microsoft.com/office/spreadsheetml/2009/9/main" objectType="CheckBox" fmlaLink="$E$29" lockText="1" noThreeD="1"/>
</file>

<file path=xl/ctrlProps/ctrlProp29.xml><?xml version="1.0" encoding="utf-8"?>
<formControlPr xmlns="http://schemas.microsoft.com/office/spreadsheetml/2009/9/main" objectType="CheckBox" fmlaLink="$E$3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E$31" lockText="1" noThreeD="1"/>
</file>

<file path=xl/ctrlProps/ctrlProp31.xml><?xml version="1.0" encoding="utf-8"?>
<formControlPr xmlns="http://schemas.microsoft.com/office/spreadsheetml/2009/9/main" objectType="CheckBox" fmlaLink="$E$32" lockText="1" noThreeD="1"/>
</file>

<file path=xl/ctrlProps/ctrlProp32.xml><?xml version="1.0" encoding="utf-8"?>
<formControlPr xmlns="http://schemas.microsoft.com/office/spreadsheetml/2009/9/main" objectType="CheckBox" fmlaLink="$E$33" lockText="1" noThreeD="1"/>
</file>

<file path=xl/ctrlProps/ctrlProp33.xml><?xml version="1.0" encoding="utf-8"?>
<formControlPr xmlns="http://schemas.microsoft.com/office/spreadsheetml/2009/9/main" objectType="CheckBox" fmlaLink="$E$34" lockText="1" noThreeD="1"/>
</file>

<file path=xl/ctrlProps/ctrlProp34.xml><?xml version="1.0" encoding="utf-8"?>
<formControlPr xmlns="http://schemas.microsoft.com/office/spreadsheetml/2009/9/main" objectType="CheckBox" fmlaLink="$G$33" lockText="1" noThreeD="1"/>
</file>

<file path=xl/ctrlProps/ctrlProp35.xml><?xml version="1.0" encoding="utf-8"?>
<formControlPr xmlns="http://schemas.microsoft.com/office/spreadsheetml/2009/9/main" objectType="CheckBox" fmlaLink="$G$36" lockText="1" noThreeD="1"/>
</file>

<file path=xl/ctrlProps/ctrlProp36.xml><?xml version="1.0" encoding="utf-8"?>
<formControlPr xmlns="http://schemas.microsoft.com/office/spreadsheetml/2009/9/main" objectType="CheckBox" fmlaLink="$G$34" lockText="1" noThreeD="1"/>
</file>

<file path=xl/ctrlProps/ctrlProp37.xml><?xml version="1.0" encoding="utf-8"?>
<formControlPr xmlns="http://schemas.microsoft.com/office/spreadsheetml/2009/9/main" objectType="CheckBox" fmlaLink="$G$35" lockText="1" noThreeD="1"/>
</file>

<file path=xl/ctrlProps/ctrlProp38.xml><?xml version="1.0" encoding="utf-8"?>
<formControlPr xmlns="http://schemas.microsoft.com/office/spreadsheetml/2009/9/main" objectType="CheckBox" fmlaLink="$C$19" lockText="1" noThreeD="1"/>
</file>

<file path=xl/ctrlProps/ctrlProp39.xml><?xml version="1.0" encoding="utf-8"?>
<formControlPr xmlns="http://schemas.microsoft.com/office/spreadsheetml/2009/9/main" objectType="CheckBox" fmlaLink="$C$2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C$21" lockText="1" noThreeD="1"/>
</file>

<file path=xl/ctrlProps/ctrlProp41.xml><?xml version="1.0" encoding="utf-8"?>
<formControlPr xmlns="http://schemas.microsoft.com/office/spreadsheetml/2009/9/main" objectType="CheckBox" fmlaLink="$C$24" lockText="1" noThreeD="1"/>
</file>

<file path=xl/ctrlProps/ctrlProp42.xml><?xml version="1.0" encoding="utf-8"?>
<formControlPr xmlns="http://schemas.microsoft.com/office/spreadsheetml/2009/9/main" objectType="CheckBox" fmlaLink="$C$25" lockText="1" noThreeD="1"/>
</file>

<file path=xl/ctrlProps/ctrlProp43.xml><?xml version="1.0" encoding="utf-8"?>
<formControlPr xmlns="http://schemas.microsoft.com/office/spreadsheetml/2009/9/main" objectType="CheckBox" fmlaLink="$C$26" lockText="1" noThreeD="1"/>
</file>

<file path=xl/ctrlProps/ctrlProp44.xml><?xml version="1.0" encoding="utf-8"?>
<formControlPr xmlns="http://schemas.microsoft.com/office/spreadsheetml/2009/9/main" objectType="CheckBox" fmlaLink="$C$22" lockText="1" noThreeD="1"/>
</file>

<file path=xl/ctrlProps/ctrlProp45.xml><?xml version="1.0" encoding="utf-8"?>
<formControlPr xmlns="http://schemas.microsoft.com/office/spreadsheetml/2009/9/main" objectType="CheckBox" fmlaLink="$I$9" lockText="1" noThreeD="1"/>
</file>

<file path=xl/ctrlProps/ctrlProp46.xml><?xml version="1.0" encoding="utf-8"?>
<formControlPr xmlns="http://schemas.microsoft.com/office/spreadsheetml/2009/9/main" objectType="CheckBox" fmlaLink="$J$9" lockText="1" noThreeD="1"/>
</file>

<file path=xl/ctrlProps/ctrlProp47.xml><?xml version="1.0" encoding="utf-8"?>
<formControlPr xmlns="http://schemas.microsoft.com/office/spreadsheetml/2009/9/main" objectType="CheckBox" fmlaLink="$I$8" lockText="1" noThreeD="1"/>
</file>

<file path=xl/ctrlProps/ctrlProp48.xml><?xml version="1.0" encoding="utf-8"?>
<formControlPr xmlns="http://schemas.microsoft.com/office/spreadsheetml/2009/9/main" objectType="CheckBox" fmlaLink="$J$8" lockText="1" noThreeD="1"/>
</file>

<file path=xl/ctrlProps/ctrlProp49.xml><?xml version="1.0" encoding="utf-8"?>
<formControlPr xmlns="http://schemas.microsoft.com/office/spreadsheetml/2009/9/main" objectType="CheckBox" fmlaLink="$I$10"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fmlaLink="$I$12"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fmlaLink="$I$11"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fmlaLink="$I$13"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fmlaLink="$I$14"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fmlaLink="$I$15"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fmlaLink="$I$16"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fmlaLink="$I$17"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fmlaLink="$I$18"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fmlaLink="$I$19"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fmlaLink="$I$20"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fmlaLink="$I$21"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fmlaLink="$I$22"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fmlaLink="$I$23"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fmlaLink="$I$24"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fmlaLink="$I$25" lockText="1" noThreeD="1"/>
</file>

<file path=xl/ctrlProps/ctrlProp8.xml><?xml version="1.0" encoding="utf-8"?>
<formControlPr xmlns="http://schemas.microsoft.com/office/spreadsheetml/2009/9/main" objectType="CheckBox" fmlaLink="$C$27"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fmlaLink="$I$26"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fmlaLink="$I$27"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fmlaLink="$I$28"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I$29"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fmlaLink="$I$30" lockText="1" noThreeD="1"/>
</file>

<file path=xl/ctrlProps/ctrlProp9.xml><?xml version="1.0" encoding="utf-8"?>
<formControlPr xmlns="http://schemas.microsoft.com/office/spreadsheetml/2009/9/main" objectType="CheckBox" fmlaLink="$C$28"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fmlaLink="$I$31"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fmlaLink="$I$32"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fmlaLink="$I$33"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fmlaLink="$I$34"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fmlaLink="$I$3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25400</xdr:rowOff>
    </xdr:from>
    <xdr:to>
      <xdr:col>3</xdr:col>
      <xdr:colOff>2939143</xdr:colOff>
      <xdr:row>4</xdr:row>
      <xdr:rowOff>136072</xdr:rowOff>
    </xdr:to>
    <xdr:pic>
      <xdr:nvPicPr>
        <xdr:cNvPr id="3" name="Picture 4" descr="image0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5400"/>
          <a:ext cx="3828143" cy="1145722"/>
        </a:xfrm>
        <a:prstGeom prst="rect">
          <a:avLst/>
        </a:prstGeom>
        <a:noFill/>
        <a:ln>
          <a:noFill/>
        </a:ln>
        <a:scene3d>
          <a:camera prst="orthographicFront"/>
          <a:lightRig rig="threePt" dir="t"/>
        </a:scene3d>
        <a:sp3d>
          <a:bevelT h="50800"/>
        </a:sp3d>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485775</xdr:colOff>
          <xdr:row>3</xdr:row>
          <xdr:rowOff>104775</xdr:rowOff>
        </xdr:from>
        <xdr:to>
          <xdr:col>3</xdr:col>
          <xdr:colOff>1924050</xdr:colOff>
          <xdr:row>5</xdr:row>
          <xdr:rowOff>57150</xdr:rowOff>
        </xdr:to>
        <xdr:sp macro="" textlink="">
          <xdr:nvSpPr>
            <xdr:cNvPr id="2172" name="Option Button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New Debt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4</xdr:row>
          <xdr:rowOff>142875</xdr:rowOff>
        </xdr:from>
        <xdr:to>
          <xdr:col>3</xdr:col>
          <xdr:colOff>1924050</xdr:colOff>
          <xdr:row>6</xdr:row>
          <xdr:rowOff>95250</xdr:rowOff>
        </xdr:to>
        <xdr:sp macro="" textlink="">
          <xdr:nvSpPr>
            <xdr:cNvPr id="2173" name="Option Button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Redraft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5</xdr:row>
          <xdr:rowOff>171450</xdr:rowOff>
        </xdr:from>
        <xdr:to>
          <xdr:col>3</xdr:col>
          <xdr:colOff>1924050</xdr:colOff>
          <xdr:row>7</xdr:row>
          <xdr:rowOff>95250</xdr:rowOff>
        </xdr:to>
        <xdr:sp macro="" textlink="">
          <xdr:nvSpPr>
            <xdr:cNvPr id="2174" name="Option Button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Submission for 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6</xdr:row>
          <xdr:rowOff>142875</xdr:rowOff>
        </xdr:from>
        <xdr:to>
          <xdr:col>3</xdr:col>
          <xdr:colOff>2457450</xdr:colOff>
          <xdr:row>8</xdr:row>
          <xdr:rowOff>76200</xdr:rowOff>
        </xdr:to>
        <xdr:sp macro="" textlink="">
          <xdr:nvSpPr>
            <xdr:cNvPr id="2175" name="Option Button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Update to an Existing Draft Document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xdr:row>
          <xdr:rowOff>133350</xdr:rowOff>
        </xdr:from>
        <xdr:to>
          <xdr:col>3</xdr:col>
          <xdr:colOff>1924050</xdr:colOff>
          <xdr:row>9</xdr:row>
          <xdr:rowOff>57150</xdr:rowOff>
        </xdr:to>
        <xdr:sp macro="" textlink="">
          <xdr:nvSpPr>
            <xdr:cNvPr id="2176" name="Option Button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Modification  (after 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xdr:row>
          <xdr:rowOff>133350</xdr:rowOff>
        </xdr:from>
        <xdr:to>
          <xdr:col>3</xdr:col>
          <xdr:colOff>1924050</xdr:colOff>
          <xdr:row>10</xdr:row>
          <xdr:rowOff>66675</xdr:rowOff>
        </xdr:to>
        <xdr:sp macro="" textlink="">
          <xdr:nvSpPr>
            <xdr:cNvPr id="2177" name="Option Button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Correction  (after 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9</xdr:row>
          <xdr:rowOff>133350</xdr:rowOff>
        </xdr:from>
        <xdr:to>
          <xdr:col>3</xdr:col>
          <xdr:colOff>1905000</xdr:colOff>
          <xdr:row>11</xdr:row>
          <xdr:rowOff>28575</xdr:rowOff>
        </xdr:to>
        <xdr:sp macro="" textlink="">
          <xdr:nvSpPr>
            <xdr:cNvPr id="2178" name="Option Button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Subsequent Passporting Request (after 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19050</xdr:rowOff>
        </xdr:from>
        <xdr:to>
          <xdr:col>2</xdr:col>
          <xdr:colOff>1085850</xdr:colOff>
          <xdr:row>26</xdr:row>
          <xdr:rowOff>171450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19050</xdr:rowOff>
        </xdr:from>
        <xdr:to>
          <xdr:col>2</xdr:col>
          <xdr:colOff>1085850</xdr:colOff>
          <xdr:row>27</xdr:row>
          <xdr:rowOff>171450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28</xdr:row>
          <xdr:rowOff>28575</xdr:rowOff>
        </xdr:from>
        <xdr:to>
          <xdr:col>2</xdr:col>
          <xdr:colOff>1085850</xdr:colOff>
          <xdr:row>28</xdr:row>
          <xdr:rowOff>190500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29</xdr:row>
          <xdr:rowOff>38100</xdr:rowOff>
        </xdr:from>
        <xdr:to>
          <xdr:col>2</xdr:col>
          <xdr:colOff>1085850</xdr:colOff>
          <xdr:row>30</xdr:row>
          <xdr:rowOff>19050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30</xdr:row>
          <xdr:rowOff>28575</xdr:rowOff>
        </xdr:from>
        <xdr:to>
          <xdr:col>2</xdr:col>
          <xdr:colOff>1085850</xdr:colOff>
          <xdr:row>31</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28575</xdr:rowOff>
        </xdr:from>
        <xdr:to>
          <xdr:col>2</xdr:col>
          <xdr:colOff>1085850</xdr:colOff>
          <xdr:row>32</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28575</xdr:rowOff>
        </xdr:from>
        <xdr:to>
          <xdr:col>2</xdr:col>
          <xdr:colOff>1085850</xdr:colOff>
          <xdr:row>33</xdr:row>
          <xdr:rowOff>9525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33</xdr:row>
          <xdr:rowOff>28575</xdr:rowOff>
        </xdr:from>
        <xdr:to>
          <xdr:col>2</xdr:col>
          <xdr:colOff>1085850</xdr:colOff>
          <xdr:row>34</xdr:row>
          <xdr:rowOff>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34</xdr:row>
          <xdr:rowOff>19050</xdr:rowOff>
        </xdr:from>
        <xdr:to>
          <xdr:col>2</xdr:col>
          <xdr:colOff>1085850</xdr:colOff>
          <xdr:row>34</xdr:row>
          <xdr:rowOff>171450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35</xdr:row>
          <xdr:rowOff>38100</xdr:rowOff>
        </xdr:from>
        <xdr:to>
          <xdr:col>2</xdr:col>
          <xdr:colOff>1085850</xdr:colOff>
          <xdr:row>35</xdr:row>
          <xdr:rowOff>209550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26</xdr:row>
          <xdr:rowOff>19050</xdr:rowOff>
        </xdr:from>
        <xdr:to>
          <xdr:col>6</xdr:col>
          <xdr:colOff>1466850</xdr:colOff>
          <xdr:row>26</xdr:row>
          <xdr:rowOff>171450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27</xdr:row>
          <xdr:rowOff>28575</xdr:rowOff>
        </xdr:from>
        <xdr:to>
          <xdr:col>6</xdr:col>
          <xdr:colOff>1466850</xdr:colOff>
          <xdr:row>28</xdr:row>
          <xdr:rowOff>9525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28</xdr:row>
          <xdr:rowOff>19050</xdr:rowOff>
        </xdr:from>
        <xdr:to>
          <xdr:col>6</xdr:col>
          <xdr:colOff>1466850</xdr:colOff>
          <xdr:row>28</xdr:row>
          <xdr:rowOff>171450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29</xdr:row>
          <xdr:rowOff>19050</xdr:rowOff>
        </xdr:from>
        <xdr:to>
          <xdr:col>6</xdr:col>
          <xdr:colOff>1466850</xdr:colOff>
          <xdr:row>29</xdr:row>
          <xdr:rowOff>171450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30</xdr:row>
          <xdr:rowOff>28575</xdr:rowOff>
        </xdr:from>
        <xdr:to>
          <xdr:col>6</xdr:col>
          <xdr:colOff>1466850</xdr:colOff>
          <xdr:row>31</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31</xdr:row>
          <xdr:rowOff>19050</xdr:rowOff>
        </xdr:from>
        <xdr:to>
          <xdr:col>6</xdr:col>
          <xdr:colOff>1466850</xdr:colOff>
          <xdr:row>32</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34</xdr:row>
          <xdr:rowOff>19050</xdr:rowOff>
        </xdr:from>
        <xdr:to>
          <xdr:col>4</xdr:col>
          <xdr:colOff>1123950</xdr:colOff>
          <xdr:row>34</xdr:row>
          <xdr:rowOff>171450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38100</xdr:rowOff>
        </xdr:from>
        <xdr:to>
          <xdr:col>4</xdr:col>
          <xdr:colOff>1123950</xdr:colOff>
          <xdr:row>35</xdr:row>
          <xdr:rowOff>209550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26</xdr:row>
          <xdr:rowOff>19050</xdr:rowOff>
        </xdr:from>
        <xdr:to>
          <xdr:col>4</xdr:col>
          <xdr:colOff>1123950</xdr:colOff>
          <xdr:row>26</xdr:row>
          <xdr:rowOff>171450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19050</xdr:rowOff>
        </xdr:from>
        <xdr:to>
          <xdr:col>4</xdr:col>
          <xdr:colOff>1123950</xdr:colOff>
          <xdr:row>27</xdr:row>
          <xdr:rowOff>171450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28</xdr:row>
          <xdr:rowOff>19050</xdr:rowOff>
        </xdr:from>
        <xdr:to>
          <xdr:col>4</xdr:col>
          <xdr:colOff>1123950</xdr:colOff>
          <xdr:row>28</xdr:row>
          <xdr:rowOff>171450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28575</xdr:rowOff>
        </xdr:from>
        <xdr:to>
          <xdr:col>4</xdr:col>
          <xdr:colOff>1123950</xdr:colOff>
          <xdr:row>30</xdr:row>
          <xdr:rowOff>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19050</xdr:rowOff>
        </xdr:from>
        <xdr:to>
          <xdr:col>4</xdr:col>
          <xdr:colOff>1123950</xdr:colOff>
          <xdr:row>30</xdr:row>
          <xdr:rowOff>171450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28575</xdr:rowOff>
        </xdr:from>
        <xdr:to>
          <xdr:col>4</xdr:col>
          <xdr:colOff>1123950</xdr:colOff>
          <xdr:row>32</xdr:row>
          <xdr:rowOff>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19050</xdr:rowOff>
        </xdr:from>
        <xdr:to>
          <xdr:col>4</xdr:col>
          <xdr:colOff>1123950</xdr:colOff>
          <xdr:row>32</xdr:row>
          <xdr:rowOff>171450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19050</xdr:rowOff>
        </xdr:from>
        <xdr:to>
          <xdr:col>4</xdr:col>
          <xdr:colOff>1123950</xdr:colOff>
          <xdr:row>33</xdr:row>
          <xdr:rowOff>171450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32</xdr:row>
          <xdr:rowOff>28575</xdr:rowOff>
        </xdr:from>
        <xdr:to>
          <xdr:col>6</xdr:col>
          <xdr:colOff>1466850</xdr:colOff>
          <xdr:row>33</xdr:row>
          <xdr:rowOff>9525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35</xdr:row>
          <xdr:rowOff>19050</xdr:rowOff>
        </xdr:from>
        <xdr:to>
          <xdr:col>6</xdr:col>
          <xdr:colOff>1466850</xdr:colOff>
          <xdr:row>35</xdr:row>
          <xdr:rowOff>171450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32</xdr:row>
          <xdr:rowOff>180975</xdr:rowOff>
        </xdr:from>
        <xdr:to>
          <xdr:col>6</xdr:col>
          <xdr:colOff>1495425</xdr:colOff>
          <xdr:row>34</xdr:row>
          <xdr:rowOff>9525</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0</xdr:rowOff>
        </xdr:from>
        <xdr:to>
          <xdr:col>6</xdr:col>
          <xdr:colOff>1495425</xdr:colOff>
          <xdr:row>35</xdr:row>
          <xdr:rowOff>19050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17</xdr:row>
          <xdr:rowOff>180975</xdr:rowOff>
        </xdr:from>
        <xdr:to>
          <xdr:col>3</xdr:col>
          <xdr:colOff>2038350</xdr:colOff>
          <xdr:row>19</xdr:row>
          <xdr:rowOff>19050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Issuer Financial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18</xdr:row>
          <xdr:rowOff>133350</xdr:rowOff>
        </xdr:from>
        <xdr:to>
          <xdr:col>3</xdr:col>
          <xdr:colOff>2924175</xdr:colOff>
          <xdr:row>20</xdr:row>
          <xdr:rowOff>28575</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Guarantor Financial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171450</xdr:rowOff>
        </xdr:from>
        <xdr:to>
          <xdr:col>3</xdr:col>
          <xdr:colOff>2228850</xdr:colOff>
          <xdr:row>21</xdr:row>
          <xdr:rowOff>28575</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Obligor Financial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19050</xdr:rowOff>
        </xdr:from>
        <xdr:to>
          <xdr:col>3</xdr:col>
          <xdr:colOff>1695450</xdr:colOff>
          <xdr:row>24</xdr:row>
          <xdr:rowOff>19050</xdr:rowOff>
        </xdr:to>
        <xdr:sp macro="" textlink="">
          <xdr:nvSpPr>
            <xdr:cNvPr id="14461" name="Check Box 125"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Article 18.1(a) of 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180975</xdr:rowOff>
        </xdr:from>
        <xdr:to>
          <xdr:col>3</xdr:col>
          <xdr:colOff>1809750</xdr:colOff>
          <xdr:row>25</xdr:row>
          <xdr:rowOff>19050</xdr:rowOff>
        </xdr:to>
        <xdr:sp macro="" textlink="">
          <xdr:nvSpPr>
            <xdr:cNvPr id="14462" name="Check Box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Article 18.1(b) of 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19050</xdr:rowOff>
        </xdr:from>
        <xdr:to>
          <xdr:col>3</xdr:col>
          <xdr:colOff>1428750</xdr:colOff>
          <xdr:row>26</xdr:row>
          <xdr:rowOff>19050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Article 18.1(c) of 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21</xdr:row>
          <xdr:rowOff>0</xdr:rowOff>
        </xdr:from>
        <xdr:to>
          <xdr:col>3</xdr:col>
          <xdr:colOff>1200150</xdr:colOff>
          <xdr:row>22</xdr:row>
          <xdr:rowOff>19050</xdr:rowOff>
        </xdr:to>
        <xdr:sp macro="" textlink="">
          <xdr:nvSpPr>
            <xdr:cNvPr id="14466" name="Check Box 130"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638175</xdr:colOff>
          <xdr:row>8</xdr:row>
          <xdr:rowOff>0</xdr:rowOff>
        </xdr:from>
        <xdr:to>
          <xdr:col>4</xdr:col>
          <xdr:colOff>1438275</xdr:colOff>
          <xdr:row>9</xdr:row>
          <xdr:rowOff>19050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xdr:row>
          <xdr:rowOff>0</xdr:rowOff>
        </xdr:from>
        <xdr:to>
          <xdr:col>5</xdr:col>
          <xdr:colOff>1438275</xdr:colOff>
          <xdr:row>9</xdr:row>
          <xdr:rowOff>19050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7</xdr:row>
          <xdr:rowOff>0</xdr:rowOff>
        </xdr:from>
        <xdr:to>
          <xdr:col>4</xdr:col>
          <xdr:colOff>1438275</xdr:colOff>
          <xdr:row>8</xdr:row>
          <xdr:rowOff>19050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xdr:row>
          <xdr:rowOff>0</xdr:rowOff>
        </xdr:from>
        <xdr:to>
          <xdr:col>5</xdr:col>
          <xdr:colOff>1438275</xdr:colOff>
          <xdr:row>8</xdr:row>
          <xdr:rowOff>19050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9</xdr:row>
          <xdr:rowOff>0</xdr:rowOff>
        </xdr:from>
        <xdr:to>
          <xdr:col>4</xdr:col>
          <xdr:colOff>1438275</xdr:colOff>
          <xdr:row>10</xdr:row>
          <xdr:rowOff>19050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xdr:row>
          <xdr:rowOff>180975</xdr:rowOff>
        </xdr:from>
        <xdr:to>
          <xdr:col>5</xdr:col>
          <xdr:colOff>1438275</xdr:colOff>
          <xdr:row>10</xdr:row>
          <xdr:rowOff>19050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11</xdr:row>
          <xdr:rowOff>0</xdr:rowOff>
        </xdr:from>
        <xdr:to>
          <xdr:col>4</xdr:col>
          <xdr:colOff>1438275</xdr:colOff>
          <xdr:row>12</xdr:row>
          <xdr:rowOff>19050</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10</xdr:row>
          <xdr:rowOff>180975</xdr:rowOff>
        </xdr:from>
        <xdr:to>
          <xdr:col>5</xdr:col>
          <xdr:colOff>1438275</xdr:colOff>
          <xdr:row>12</xdr:row>
          <xdr:rowOff>19050</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10</xdr:row>
          <xdr:rowOff>0</xdr:rowOff>
        </xdr:from>
        <xdr:to>
          <xdr:col>4</xdr:col>
          <xdr:colOff>1438275</xdr:colOff>
          <xdr:row>11</xdr:row>
          <xdr:rowOff>19050</xdr:rowOff>
        </xdr:to>
        <xdr:sp macro="" textlink="">
          <xdr:nvSpPr>
            <xdr:cNvPr id="40969" name="Check Box 9" hidden="1">
              <a:extLst>
                <a:ext uri="{63B3BB69-23CF-44E3-9099-C40C66FF867C}">
                  <a14:compatExt spid="_x0000_s4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180975</xdr:rowOff>
        </xdr:from>
        <xdr:to>
          <xdr:col>5</xdr:col>
          <xdr:colOff>1438275</xdr:colOff>
          <xdr:row>11</xdr:row>
          <xdr:rowOff>19050</xdr:rowOff>
        </xdr:to>
        <xdr:sp macro="" textlink="">
          <xdr:nvSpPr>
            <xdr:cNvPr id="40970" name="Check Box 10" hidden="1">
              <a:extLst>
                <a:ext uri="{63B3BB69-23CF-44E3-9099-C40C66FF867C}">
                  <a14:compatExt spid="_x0000_s4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12</xdr:row>
          <xdr:rowOff>0</xdr:rowOff>
        </xdr:from>
        <xdr:to>
          <xdr:col>4</xdr:col>
          <xdr:colOff>1438275</xdr:colOff>
          <xdr:row>13</xdr:row>
          <xdr:rowOff>19050</xdr:rowOff>
        </xdr:to>
        <xdr:sp macro="" textlink="">
          <xdr:nvSpPr>
            <xdr:cNvPr id="40971" name="Check Box 11" hidden="1">
              <a:extLst>
                <a:ext uri="{63B3BB69-23CF-44E3-9099-C40C66FF867C}">
                  <a14:compatExt spid="_x0000_s4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11</xdr:row>
          <xdr:rowOff>180975</xdr:rowOff>
        </xdr:from>
        <xdr:to>
          <xdr:col>5</xdr:col>
          <xdr:colOff>1438275</xdr:colOff>
          <xdr:row>13</xdr:row>
          <xdr:rowOff>19050</xdr:rowOff>
        </xdr:to>
        <xdr:sp macro="" textlink="">
          <xdr:nvSpPr>
            <xdr:cNvPr id="40972" name="Check Box 12" hidden="1">
              <a:extLst>
                <a:ext uri="{63B3BB69-23CF-44E3-9099-C40C66FF867C}">
                  <a14:compatExt spid="_x0000_s4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13</xdr:row>
          <xdr:rowOff>0</xdr:rowOff>
        </xdr:from>
        <xdr:to>
          <xdr:col>4</xdr:col>
          <xdr:colOff>1438275</xdr:colOff>
          <xdr:row>14</xdr:row>
          <xdr:rowOff>19050</xdr:rowOff>
        </xdr:to>
        <xdr:sp macro="" textlink="">
          <xdr:nvSpPr>
            <xdr:cNvPr id="40973" name="Check Box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12</xdr:row>
          <xdr:rowOff>180975</xdr:rowOff>
        </xdr:from>
        <xdr:to>
          <xdr:col>5</xdr:col>
          <xdr:colOff>1438275</xdr:colOff>
          <xdr:row>14</xdr:row>
          <xdr:rowOff>19050</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14</xdr:row>
          <xdr:rowOff>0</xdr:rowOff>
        </xdr:from>
        <xdr:to>
          <xdr:col>4</xdr:col>
          <xdr:colOff>1438275</xdr:colOff>
          <xdr:row>15</xdr:row>
          <xdr:rowOff>19050</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13</xdr:row>
          <xdr:rowOff>180975</xdr:rowOff>
        </xdr:from>
        <xdr:to>
          <xdr:col>5</xdr:col>
          <xdr:colOff>1438275</xdr:colOff>
          <xdr:row>15</xdr:row>
          <xdr:rowOff>19050</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15</xdr:row>
          <xdr:rowOff>0</xdr:rowOff>
        </xdr:from>
        <xdr:to>
          <xdr:col>4</xdr:col>
          <xdr:colOff>1438275</xdr:colOff>
          <xdr:row>16</xdr:row>
          <xdr:rowOff>19050</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14</xdr:row>
          <xdr:rowOff>180975</xdr:rowOff>
        </xdr:from>
        <xdr:to>
          <xdr:col>5</xdr:col>
          <xdr:colOff>1438275</xdr:colOff>
          <xdr:row>16</xdr:row>
          <xdr:rowOff>19050</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16</xdr:row>
          <xdr:rowOff>0</xdr:rowOff>
        </xdr:from>
        <xdr:to>
          <xdr:col>4</xdr:col>
          <xdr:colOff>1438275</xdr:colOff>
          <xdr:row>17</xdr:row>
          <xdr:rowOff>19050</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15</xdr:row>
          <xdr:rowOff>180975</xdr:rowOff>
        </xdr:from>
        <xdr:to>
          <xdr:col>5</xdr:col>
          <xdr:colOff>1438275</xdr:colOff>
          <xdr:row>17</xdr:row>
          <xdr:rowOff>19050</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17</xdr:row>
          <xdr:rowOff>0</xdr:rowOff>
        </xdr:from>
        <xdr:to>
          <xdr:col>4</xdr:col>
          <xdr:colOff>1438275</xdr:colOff>
          <xdr:row>18</xdr:row>
          <xdr:rowOff>19050</xdr:rowOff>
        </xdr:to>
        <xdr:sp macro="" textlink="">
          <xdr:nvSpPr>
            <xdr:cNvPr id="40981" name="Check Box 21" hidden="1">
              <a:extLst>
                <a:ext uri="{63B3BB69-23CF-44E3-9099-C40C66FF867C}">
                  <a14:compatExt spid="_x0000_s4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16</xdr:row>
          <xdr:rowOff>180975</xdr:rowOff>
        </xdr:from>
        <xdr:to>
          <xdr:col>5</xdr:col>
          <xdr:colOff>1438275</xdr:colOff>
          <xdr:row>18</xdr:row>
          <xdr:rowOff>19050</xdr:rowOff>
        </xdr:to>
        <xdr:sp macro="" textlink="">
          <xdr:nvSpPr>
            <xdr:cNvPr id="40982" name="Check Box 22" hidden="1">
              <a:extLst>
                <a:ext uri="{63B3BB69-23CF-44E3-9099-C40C66FF867C}">
                  <a14:compatExt spid="_x0000_s4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18</xdr:row>
          <xdr:rowOff>0</xdr:rowOff>
        </xdr:from>
        <xdr:to>
          <xdr:col>4</xdr:col>
          <xdr:colOff>1438275</xdr:colOff>
          <xdr:row>19</xdr:row>
          <xdr:rowOff>19050</xdr:rowOff>
        </xdr:to>
        <xdr:sp macro="" textlink="">
          <xdr:nvSpPr>
            <xdr:cNvPr id="40983"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17</xdr:row>
          <xdr:rowOff>180975</xdr:rowOff>
        </xdr:from>
        <xdr:to>
          <xdr:col>5</xdr:col>
          <xdr:colOff>1438275</xdr:colOff>
          <xdr:row>19</xdr:row>
          <xdr:rowOff>19050</xdr:rowOff>
        </xdr:to>
        <xdr:sp macro="" textlink="">
          <xdr:nvSpPr>
            <xdr:cNvPr id="40984" name="Check Box 24" hidden="1">
              <a:extLst>
                <a:ext uri="{63B3BB69-23CF-44E3-9099-C40C66FF867C}">
                  <a14:compatExt spid="_x0000_s4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19</xdr:row>
          <xdr:rowOff>0</xdr:rowOff>
        </xdr:from>
        <xdr:to>
          <xdr:col>4</xdr:col>
          <xdr:colOff>1438275</xdr:colOff>
          <xdr:row>20</xdr:row>
          <xdr:rowOff>19050</xdr:rowOff>
        </xdr:to>
        <xdr:sp macro="" textlink="">
          <xdr:nvSpPr>
            <xdr:cNvPr id="40985"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18</xdr:row>
          <xdr:rowOff>180975</xdr:rowOff>
        </xdr:from>
        <xdr:to>
          <xdr:col>5</xdr:col>
          <xdr:colOff>1438275</xdr:colOff>
          <xdr:row>20</xdr:row>
          <xdr:rowOff>19050</xdr:rowOff>
        </xdr:to>
        <xdr:sp macro="" textlink="">
          <xdr:nvSpPr>
            <xdr:cNvPr id="40986"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20</xdr:row>
          <xdr:rowOff>0</xdr:rowOff>
        </xdr:from>
        <xdr:to>
          <xdr:col>4</xdr:col>
          <xdr:colOff>1438275</xdr:colOff>
          <xdr:row>21</xdr:row>
          <xdr:rowOff>19050</xdr:rowOff>
        </xdr:to>
        <xdr:sp macro="" textlink="">
          <xdr:nvSpPr>
            <xdr:cNvPr id="40987"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19</xdr:row>
          <xdr:rowOff>180975</xdr:rowOff>
        </xdr:from>
        <xdr:to>
          <xdr:col>5</xdr:col>
          <xdr:colOff>1438275</xdr:colOff>
          <xdr:row>21</xdr:row>
          <xdr:rowOff>19050</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21</xdr:row>
          <xdr:rowOff>0</xdr:rowOff>
        </xdr:from>
        <xdr:to>
          <xdr:col>4</xdr:col>
          <xdr:colOff>1438275</xdr:colOff>
          <xdr:row>22</xdr:row>
          <xdr:rowOff>19050</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20</xdr:row>
          <xdr:rowOff>180975</xdr:rowOff>
        </xdr:from>
        <xdr:to>
          <xdr:col>5</xdr:col>
          <xdr:colOff>1438275</xdr:colOff>
          <xdr:row>22</xdr:row>
          <xdr:rowOff>19050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22</xdr:row>
          <xdr:rowOff>0</xdr:rowOff>
        </xdr:from>
        <xdr:to>
          <xdr:col>4</xdr:col>
          <xdr:colOff>1438275</xdr:colOff>
          <xdr:row>23</xdr:row>
          <xdr:rowOff>19050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21</xdr:row>
          <xdr:rowOff>180975</xdr:rowOff>
        </xdr:from>
        <xdr:to>
          <xdr:col>5</xdr:col>
          <xdr:colOff>1438275</xdr:colOff>
          <xdr:row>23</xdr:row>
          <xdr:rowOff>19050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23</xdr:row>
          <xdr:rowOff>0</xdr:rowOff>
        </xdr:from>
        <xdr:to>
          <xdr:col>4</xdr:col>
          <xdr:colOff>1438275</xdr:colOff>
          <xdr:row>24</xdr:row>
          <xdr:rowOff>19050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22</xdr:row>
          <xdr:rowOff>180975</xdr:rowOff>
        </xdr:from>
        <xdr:to>
          <xdr:col>5</xdr:col>
          <xdr:colOff>1438275</xdr:colOff>
          <xdr:row>24</xdr:row>
          <xdr:rowOff>19050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0</xdr:rowOff>
        </xdr:from>
        <xdr:to>
          <xdr:col>4</xdr:col>
          <xdr:colOff>1438275</xdr:colOff>
          <xdr:row>25</xdr:row>
          <xdr:rowOff>19050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23</xdr:row>
          <xdr:rowOff>180975</xdr:rowOff>
        </xdr:from>
        <xdr:to>
          <xdr:col>5</xdr:col>
          <xdr:colOff>1438275</xdr:colOff>
          <xdr:row>25</xdr:row>
          <xdr:rowOff>19050</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25</xdr:row>
          <xdr:rowOff>0</xdr:rowOff>
        </xdr:from>
        <xdr:to>
          <xdr:col>4</xdr:col>
          <xdr:colOff>1438275</xdr:colOff>
          <xdr:row>26</xdr:row>
          <xdr:rowOff>19050</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24</xdr:row>
          <xdr:rowOff>180975</xdr:rowOff>
        </xdr:from>
        <xdr:to>
          <xdr:col>5</xdr:col>
          <xdr:colOff>1438275</xdr:colOff>
          <xdr:row>26</xdr:row>
          <xdr:rowOff>19050</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26</xdr:row>
          <xdr:rowOff>0</xdr:rowOff>
        </xdr:from>
        <xdr:to>
          <xdr:col>4</xdr:col>
          <xdr:colOff>1438275</xdr:colOff>
          <xdr:row>27</xdr:row>
          <xdr:rowOff>19050</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xdr:row>
          <xdr:rowOff>180975</xdr:rowOff>
        </xdr:from>
        <xdr:to>
          <xdr:col>5</xdr:col>
          <xdr:colOff>1438275</xdr:colOff>
          <xdr:row>27</xdr:row>
          <xdr:rowOff>19050</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27</xdr:row>
          <xdr:rowOff>0</xdr:rowOff>
        </xdr:from>
        <xdr:to>
          <xdr:col>4</xdr:col>
          <xdr:colOff>1438275</xdr:colOff>
          <xdr:row>28</xdr:row>
          <xdr:rowOff>19050</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26</xdr:row>
          <xdr:rowOff>180975</xdr:rowOff>
        </xdr:from>
        <xdr:to>
          <xdr:col>5</xdr:col>
          <xdr:colOff>1438275</xdr:colOff>
          <xdr:row>28</xdr:row>
          <xdr:rowOff>19050</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28</xdr:row>
          <xdr:rowOff>0</xdr:rowOff>
        </xdr:from>
        <xdr:to>
          <xdr:col>4</xdr:col>
          <xdr:colOff>1438275</xdr:colOff>
          <xdr:row>29</xdr:row>
          <xdr:rowOff>19050</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27</xdr:row>
          <xdr:rowOff>180975</xdr:rowOff>
        </xdr:from>
        <xdr:to>
          <xdr:col>5</xdr:col>
          <xdr:colOff>1438275</xdr:colOff>
          <xdr:row>29</xdr:row>
          <xdr:rowOff>19050</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29</xdr:row>
          <xdr:rowOff>0</xdr:rowOff>
        </xdr:from>
        <xdr:to>
          <xdr:col>4</xdr:col>
          <xdr:colOff>1438275</xdr:colOff>
          <xdr:row>30</xdr:row>
          <xdr:rowOff>19050</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28</xdr:row>
          <xdr:rowOff>180975</xdr:rowOff>
        </xdr:from>
        <xdr:to>
          <xdr:col>5</xdr:col>
          <xdr:colOff>1438275</xdr:colOff>
          <xdr:row>30</xdr:row>
          <xdr:rowOff>19050</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30</xdr:row>
          <xdr:rowOff>0</xdr:rowOff>
        </xdr:from>
        <xdr:to>
          <xdr:col>4</xdr:col>
          <xdr:colOff>1438275</xdr:colOff>
          <xdr:row>31</xdr:row>
          <xdr:rowOff>19050</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180975</xdr:rowOff>
        </xdr:from>
        <xdr:to>
          <xdr:col>5</xdr:col>
          <xdr:colOff>1438275</xdr:colOff>
          <xdr:row>31</xdr:row>
          <xdr:rowOff>19050</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31</xdr:row>
          <xdr:rowOff>0</xdr:rowOff>
        </xdr:from>
        <xdr:to>
          <xdr:col>4</xdr:col>
          <xdr:colOff>1438275</xdr:colOff>
          <xdr:row>32</xdr:row>
          <xdr:rowOff>19050</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30</xdr:row>
          <xdr:rowOff>180975</xdr:rowOff>
        </xdr:from>
        <xdr:to>
          <xdr:col>5</xdr:col>
          <xdr:colOff>1438275</xdr:colOff>
          <xdr:row>32</xdr:row>
          <xdr:rowOff>19050</xdr:rowOff>
        </xdr:to>
        <xdr:sp macro="" textlink="">
          <xdr:nvSpPr>
            <xdr:cNvPr id="41010" name="Check Box 50" hidden="1">
              <a:extLst>
                <a:ext uri="{63B3BB69-23CF-44E3-9099-C40C66FF867C}">
                  <a14:compatExt spid="_x0000_s4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32</xdr:row>
          <xdr:rowOff>0</xdr:rowOff>
        </xdr:from>
        <xdr:to>
          <xdr:col>4</xdr:col>
          <xdr:colOff>1438275</xdr:colOff>
          <xdr:row>33</xdr:row>
          <xdr:rowOff>19050</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31</xdr:row>
          <xdr:rowOff>180975</xdr:rowOff>
        </xdr:from>
        <xdr:to>
          <xdr:col>5</xdr:col>
          <xdr:colOff>1438275</xdr:colOff>
          <xdr:row>33</xdr:row>
          <xdr:rowOff>19050</xdr:rowOff>
        </xdr:to>
        <xdr:sp macro="" textlink="">
          <xdr:nvSpPr>
            <xdr:cNvPr id="4101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33</xdr:row>
          <xdr:rowOff>0</xdr:rowOff>
        </xdr:from>
        <xdr:to>
          <xdr:col>4</xdr:col>
          <xdr:colOff>1438275</xdr:colOff>
          <xdr:row>34</xdr:row>
          <xdr:rowOff>19050</xdr:rowOff>
        </xdr:to>
        <xdr:sp macro="" textlink="">
          <xdr:nvSpPr>
            <xdr:cNvPr id="4101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32</xdr:row>
          <xdr:rowOff>180975</xdr:rowOff>
        </xdr:from>
        <xdr:to>
          <xdr:col>5</xdr:col>
          <xdr:colOff>1438275</xdr:colOff>
          <xdr:row>34</xdr:row>
          <xdr:rowOff>19050</xdr:rowOff>
        </xdr:to>
        <xdr:sp macro="" textlink="">
          <xdr:nvSpPr>
            <xdr:cNvPr id="4101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34</xdr:row>
          <xdr:rowOff>0</xdr:rowOff>
        </xdr:from>
        <xdr:to>
          <xdr:col>4</xdr:col>
          <xdr:colOff>1438275</xdr:colOff>
          <xdr:row>35</xdr:row>
          <xdr:rowOff>19050</xdr:rowOff>
        </xdr:to>
        <xdr:sp macro="" textlink="">
          <xdr:nvSpPr>
            <xdr:cNvPr id="41015"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180975</xdr:rowOff>
        </xdr:from>
        <xdr:to>
          <xdr:col>5</xdr:col>
          <xdr:colOff>1438275</xdr:colOff>
          <xdr:row>35</xdr:row>
          <xdr:rowOff>19050</xdr:rowOff>
        </xdr:to>
        <xdr:sp macro="" textlink="">
          <xdr:nvSpPr>
            <xdr:cNvPr id="41016"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35</xdr:row>
          <xdr:rowOff>0</xdr:rowOff>
        </xdr:from>
        <xdr:to>
          <xdr:col>4</xdr:col>
          <xdr:colOff>1438275</xdr:colOff>
          <xdr:row>36</xdr:row>
          <xdr:rowOff>19050</xdr:rowOff>
        </xdr:to>
        <xdr:sp macro="" textlink="">
          <xdr:nvSpPr>
            <xdr:cNvPr id="41017" name="Check Box 57" hidden="1">
              <a:extLst>
                <a:ext uri="{63B3BB69-23CF-44E3-9099-C40C66FF867C}">
                  <a14:compatExt spid="_x0000_s4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34</xdr:row>
          <xdr:rowOff>180975</xdr:rowOff>
        </xdr:from>
        <xdr:to>
          <xdr:col>5</xdr:col>
          <xdr:colOff>1438275</xdr:colOff>
          <xdr:row>36</xdr:row>
          <xdr:rowOff>19050</xdr:rowOff>
        </xdr:to>
        <xdr:sp macro="" textlink="">
          <xdr:nvSpPr>
            <xdr:cNvPr id="41018" name="Check Box 58" hidden="1">
              <a:extLst>
                <a:ext uri="{63B3BB69-23CF-44E3-9099-C40C66FF867C}">
                  <a14:compatExt spid="_x0000_s4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10</xdr:row>
          <xdr:rowOff>0</xdr:rowOff>
        </xdr:from>
        <xdr:to>
          <xdr:col>5</xdr:col>
          <xdr:colOff>1438275</xdr:colOff>
          <xdr:row>11</xdr:row>
          <xdr:rowOff>19050</xdr:rowOff>
        </xdr:to>
        <xdr:sp macro="" textlink="">
          <xdr:nvSpPr>
            <xdr:cNvPr id="41021" name="Check Box 61" hidden="1">
              <a:extLst>
                <a:ext uri="{63B3BB69-23CF-44E3-9099-C40C66FF867C}">
                  <a14:compatExt spid="_x0000_s4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9</xdr:row>
          <xdr:rowOff>0</xdr:rowOff>
        </xdr:from>
        <xdr:to>
          <xdr:col>5</xdr:col>
          <xdr:colOff>1438275</xdr:colOff>
          <xdr:row>10</xdr:row>
          <xdr:rowOff>19050</xdr:rowOff>
        </xdr:to>
        <xdr:sp macro="" textlink="">
          <xdr:nvSpPr>
            <xdr:cNvPr id="41022" name="Check Box 62" hidden="1">
              <a:extLst>
                <a:ext uri="{63B3BB69-23CF-44E3-9099-C40C66FF867C}">
                  <a14:compatExt spid="_x0000_s4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12</xdr:row>
          <xdr:rowOff>0</xdr:rowOff>
        </xdr:from>
        <xdr:to>
          <xdr:col>5</xdr:col>
          <xdr:colOff>1438275</xdr:colOff>
          <xdr:row>13</xdr:row>
          <xdr:rowOff>19050</xdr:rowOff>
        </xdr:to>
        <xdr:sp macro="" textlink="">
          <xdr:nvSpPr>
            <xdr:cNvPr id="41023" name="Check Box 63" hidden="1">
              <a:extLst>
                <a:ext uri="{63B3BB69-23CF-44E3-9099-C40C66FF867C}">
                  <a14:compatExt spid="_x0000_s4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11</xdr:row>
          <xdr:rowOff>0</xdr:rowOff>
        </xdr:from>
        <xdr:to>
          <xdr:col>5</xdr:col>
          <xdr:colOff>1438275</xdr:colOff>
          <xdr:row>12</xdr:row>
          <xdr:rowOff>19050</xdr:rowOff>
        </xdr:to>
        <xdr:sp macro="" textlink="">
          <xdr:nvSpPr>
            <xdr:cNvPr id="41024" name="Check Box 64" hidden="1">
              <a:extLst>
                <a:ext uri="{63B3BB69-23CF-44E3-9099-C40C66FF867C}">
                  <a14:compatExt spid="_x0000_s4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14</xdr:row>
          <xdr:rowOff>0</xdr:rowOff>
        </xdr:from>
        <xdr:to>
          <xdr:col>5</xdr:col>
          <xdr:colOff>1438275</xdr:colOff>
          <xdr:row>15</xdr:row>
          <xdr:rowOff>19050</xdr:rowOff>
        </xdr:to>
        <xdr:sp macro="" textlink="">
          <xdr:nvSpPr>
            <xdr:cNvPr id="41025" name="Check Box 65" hidden="1">
              <a:extLst>
                <a:ext uri="{63B3BB69-23CF-44E3-9099-C40C66FF867C}">
                  <a14:compatExt spid="_x0000_s4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13</xdr:row>
          <xdr:rowOff>0</xdr:rowOff>
        </xdr:from>
        <xdr:to>
          <xdr:col>5</xdr:col>
          <xdr:colOff>1438275</xdr:colOff>
          <xdr:row>14</xdr:row>
          <xdr:rowOff>19050</xdr:rowOff>
        </xdr:to>
        <xdr:sp macro="" textlink="">
          <xdr:nvSpPr>
            <xdr:cNvPr id="41026" name="Check Box 66" hidden="1">
              <a:extLst>
                <a:ext uri="{63B3BB69-23CF-44E3-9099-C40C66FF867C}">
                  <a14:compatExt spid="_x0000_s4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14</xdr:row>
          <xdr:rowOff>180975</xdr:rowOff>
        </xdr:from>
        <xdr:to>
          <xdr:col>5</xdr:col>
          <xdr:colOff>1438275</xdr:colOff>
          <xdr:row>16</xdr:row>
          <xdr:rowOff>19050</xdr:rowOff>
        </xdr:to>
        <xdr:sp macro="" textlink="">
          <xdr:nvSpPr>
            <xdr:cNvPr id="41027" name="Check Box 67" hidden="1">
              <a:extLst>
                <a:ext uri="{63B3BB69-23CF-44E3-9099-C40C66FF867C}">
                  <a14:compatExt spid="_x0000_s4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15</xdr:row>
          <xdr:rowOff>0</xdr:rowOff>
        </xdr:from>
        <xdr:to>
          <xdr:col>5</xdr:col>
          <xdr:colOff>1438275</xdr:colOff>
          <xdr:row>16</xdr:row>
          <xdr:rowOff>19050</xdr:rowOff>
        </xdr:to>
        <xdr:sp macro="" textlink="">
          <xdr:nvSpPr>
            <xdr:cNvPr id="41028" name="Check Box 68" hidden="1">
              <a:extLst>
                <a:ext uri="{63B3BB69-23CF-44E3-9099-C40C66FF867C}">
                  <a14:compatExt spid="_x0000_s4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15</xdr:row>
          <xdr:rowOff>180975</xdr:rowOff>
        </xdr:from>
        <xdr:to>
          <xdr:col>5</xdr:col>
          <xdr:colOff>1438275</xdr:colOff>
          <xdr:row>17</xdr:row>
          <xdr:rowOff>19050</xdr:rowOff>
        </xdr:to>
        <xdr:sp macro="" textlink="">
          <xdr:nvSpPr>
            <xdr:cNvPr id="41029" name="Check Box 69" hidden="1">
              <a:extLst>
                <a:ext uri="{63B3BB69-23CF-44E3-9099-C40C66FF867C}">
                  <a14:compatExt spid="_x0000_s4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16</xdr:row>
          <xdr:rowOff>0</xdr:rowOff>
        </xdr:from>
        <xdr:to>
          <xdr:col>5</xdr:col>
          <xdr:colOff>1438275</xdr:colOff>
          <xdr:row>17</xdr:row>
          <xdr:rowOff>19050</xdr:rowOff>
        </xdr:to>
        <xdr:sp macro="" textlink="">
          <xdr:nvSpPr>
            <xdr:cNvPr id="41030" name="Check Box 70" hidden="1">
              <a:extLst>
                <a:ext uri="{63B3BB69-23CF-44E3-9099-C40C66FF867C}">
                  <a14:compatExt spid="_x0000_s4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16</xdr:row>
          <xdr:rowOff>180975</xdr:rowOff>
        </xdr:from>
        <xdr:to>
          <xdr:col>5</xdr:col>
          <xdr:colOff>1438275</xdr:colOff>
          <xdr:row>18</xdr:row>
          <xdr:rowOff>19050</xdr:rowOff>
        </xdr:to>
        <xdr:sp macro="" textlink="">
          <xdr:nvSpPr>
            <xdr:cNvPr id="41031" name="Check Box 71" hidden="1">
              <a:extLst>
                <a:ext uri="{63B3BB69-23CF-44E3-9099-C40C66FF867C}">
                  <a14:compatExt spid="_x0000_s4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17</xdr:row>
          <xdr:rowOff>0</xdr:rowOff>
        </xdr:from>
        <xdr:to>
          <xdr:col>5</xdr:col>
          <xdr:colOff>1438275</xdr:colOff>
          <xdr:row>18</xdr:row>
          <xdr:rowOff>19050</xdr:rowOff>
        </xdr:to>
        <xdr:sp macro="" textlink="">
          <xdr:nvSpPr>
            <xdr:cNvPr id="41032" name="Check Box 72" hidden="1">
              <a:extLst>
                <a:ext uri="{63B3BB69-23CF-44E3-9099-C40C66FF867C}">
                  <a14:compatExt spid="_x0000_s4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17</xdr:row>
          <xdr:rowOff>180975</xdr:rowOff>
        </xdr:from>
        <xdr:to>
          <xdr:col>5</xdr:col>
          <xdr:colOff>1438275</xdr:colOff>
          <xdr:row>19</xdr:row>
          <xdr:rowOff>19050</xdr:rowOff>
        </xdr:to>
        <xdr:sp macro="" textlink="">
          <xdr:nvSpPr>
            <xdr:cNvPr id="41033" name="Check Box 73" hidden="1">
              <a:extLst>
                <a:ext uri="{63B3BB69-23CF-44E3-9099-C40C66FF867C}">
                  <a14:compatExt spid="_x0000_s4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18</xdr:row>
          <xdr:rowOff>0</xdr:rowOff>
        </xdr:from>
        <xdr:to>
          <xdr:col>5</xdr:col>
          <xdr:colOff>1438275</xdr:colOff>
          <xdr:row>19</xdr:row>
          <xdr:rowOff>19050</xdr:rowOff>
        </xdr:to>
        <xdr:sp macro="" textlink="">
          <xdr:nvSpPr>
            <xdr:cNvPr id="41034" name="Check Box 74" hidden="1">
              <a:extLst>
                <a:ext uri="{63B3BB69-23CF-44E3-9099-C40C66FF867C}">
                  <a14:compatExt spid="_x0000_s4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18</xdr:row>
          <xdr:rowOff>180975</xdr:rowOff>
        </xdr:from>
        <xdr:to>
          <xdr:col>5</xdr:col>
          <xdr:colOff>1438275</xdr:colOff>
          <xdr:row>20</xdr:row>
          <xdr:rowOff>19050</xdr:rowOff>
        </xdr:to>
        <xdr:sp macro="" textlink="">
          <xdr:nvSpPr>
            <xdr:cNvPr id="41035" name="Check Box 75" hidden="1">
              <a:extLst>
                <a:ext uri="{63B3BB69-23CF-44E3-9099-C40C66FF867C}">
                  <a14:compatExt spid="_x0000_s4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19</xdr:row>
          <xdr:rowOff>0</xdr:rowOff>
        </xdr:from>
        <xdr:to>
          <xdr:col>5</xdr:col>
          <xdr:colOff>1438275</xdr:colOff>
          <xdr:row>20</xdr:row>
          <xdr:rowOff>19050</xdr:rowOff>
        </xdr:to>
        <xdr:sp macro="" textlink="">
          <xdr:nvSpPr>
            <xdr:cNvPr id="41036" name="Check Box 76" hidden="1">
              <a:extLst>
                <a:ext uri="{63B3BB69-23CF-44E3-9099-C40C66FF867C}">
                  <a14:compatExt spid="_x0000_s4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19</xdr:row>
          <xdr:rowOff>180975</xdr:rowOff>
        </xdr:from>
        <xdr:to>
          <xdr:col>5</xdr:col>
          <xdr:colOff>1438275</xdr:colOff>
          <xdr:row>21</xdr:row>
          <xdr:rowOff>19050</xdr:rowOff>
        </xdr:to>
        <xdr:sp macro="" textlink="">
          <xdr:nvSpPr>
            <xdr:cNvPr id="41037" name="Check Box 77" hidden="1">
              <a:extLst>
                <a:ext uri="{63B3BB69-23CF-44E3-9099-C40C66FF867C}">
                  <a14:compatExt spid="_x0000_s4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20</xdr:row>
          <xdr:rowOff>0</xdr:rowOff>
        </xdr:from>
        <xdr:to>
          <xdr:col>5</xdr:col>
          <xdr:colOff>1438275</xdr:colOff>
          <xdr:row>21</xdr:row>
          <xdr:rowOff>19050</xdr:rowOff>
        </xdr:to>
        <xdr:sp macro="" textlink="">
          <xdr:nvSpPr>
            <xdr:cNvPr id="41038" name="Check Box 78" hidden="1">
              <a:extLst>
                <a:ext uri="{63B3BB69-23CF-44E3-9099-C40C66FF867C}">
                  <a14:compatExt spid="_x0000_s4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20</xdr:row>
          <xdr:rowOff>180975</xdr:rowOff>
        </xdr:from>
        <xdr:to>
          <xdr:col>5</xdr:col>
          <xdr:colOff>1438275</xdr:colOff>
          <xdr:row>22</xdr:row>
          <xdr:rowOff>19050</xdr:rowOff>
        </xdr:to>
        <xdr:sp macro="" textlink="">
          <xdr:nvSpPr>
            <xdr:cNvPr id="41039" name="Check Box 79" hidden="1">
              <a:extLst>
                <a:ext uri="{63B3BB69-23CF-44E3-9099-C40C66FF867C}">
                  <a14:compatExt spid="_x0000_s4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21</xdr:row>
          <xdr:rowOff>0</xdr:rowOff>
        </xdr:from>
        <xdr:to>
          <xdr:col>5</xdr:col>
          <xdr:colOff>1438275</xdr:colOff>
          <xdr:row>22</xdr:row>
          <xdr:rowOff>19050</xdr:rowOff>
        </xdr:to>
        <xdr:sp macro="" textlink="">
          <xdr:nvSpPr>
            <xdr:cNvPr id="41040" name="Check Box 80" hidden="1">
              <a:extLst>
                <a:ext uri="{63B3BB69-23CF-44E3-9099-C40C66FF867C}">
                  <a14:compatExt spid="_x0000_s4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21</xdr:row>
          <xdr:rowOff>180975</xdr:rowOff>
        </xdr:from>
        <xdr:to>
          <xdr:col>5</xdr:col>
          <xdr:colOff>1438275</xdr:colOff>
          <xdr:row>23</xdr:row>
          <xdr:rowOff>19050</xdr:rowOff>
        </xdr:to>
        <xdr:sp macro="" textlink="">
          <xdr:nvSpPr>
            <xdr:cNvPr id="41041" name="Check Box 81" hidden="1">
              <a:extLst>
                <a:ext uri="{63B3BB69-23CF-44E3-9099-C40C66FF867C}">
                  <a14:compatExt spid="_x0000_s4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22</xdr:row>
          <xdr:rowOff>0</xdr:rowOff>
        </xdr:from>
        <xdr:to>
          <xdr:col>5</xdr:col>
          <xdr:colOff>1438275</xdr:colOff>
          <xdr:row>23</xdr:row>
          <xdr:rowOff>19050</xdr:rowOff>
        </xdr:to>
        <xdr:sp macro="" textlink="">
          <xdr:nvSpPr>
            <xdr:cNvPr id="41042" name="Check Box 82" hidden="1">
              <a:extLst>
                <a:ext uri="{63B3BB69-23CF-44E3-9099-C40C66FF867C}">
                  <a14:compatExt spid="_x0000_s4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22</xdr:row>
          <xdr:rowOff>180975</xdr:rowOff>
        </xdr:from>
        <xdr:to>
          <xdr:col>5</xdr:col>
          <xdr:colOff>1438275</xdr:colOff>
          <xdr:row>24</xdr:row>
          <xdr:rowOff>19050</xdr:rowOff>
        </xdr:to>
        <xdr:sp macro="" textlink="">
          <xdr:nvSpPr>
            <xdr:cNvPr id="41043" name="Check Box 83" hidden="1">
              <a:extLst>
                <a:ext uri="{63B3BB69-23CF-44E3-9099-C40C66FF867C}">
                  <a14:compatExt spid="_x0000_s4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23</xdr:row>
          <xdr:rowOff>0</xdr:rowOff>
        </xdr:from>
        <xdr:to>
          <xdr:col>5</xdr:col>
          <xdr:colOff>1438275</xdr:colOff>
          <xdr:row>24</xdr:row>
          <xdr:rowOff>19050</xdr:rowOff>
        </xdr:to>
        <xdr:sp macro="" textlink="">
          <xdr:nvSpPr>
            <xdr:cNvPr id="41044" name="Check Box 84" hidden="1">
              <a:extLst>
                <a:ext uri="{63B3BB69-23CF-44E3-9099-C40C66FF867C}">
                  <a14:compatExt spid="_x0000_s4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23</xdr:row>
          <xdr:rowOff>180975</xdr:rowOff>
        </xdr:from>
        <xdr:to>
          <xdr:col>5</xdr:col>
          <xdr:colOff>1438275</xdr:colOff>
          <xdr:row>25</xdr:row>
          <xdr:rowOff>19050</xdr:rowOff>
        </xdr:to>
        <xdr:sp macro="" textlink="">
          <xdr:nvSpPr>
            <xdr:cNvPr id="41045" name="Check Box 85" hidden="1">
              <a:extLst>
                <a:ext uri="{63B3BB69-23CF-44E3-9099-C40C66FF867C}">
                  <a14:compatExt spid="_x0000_s4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24</xdr:row>
          <xdr:rowOff>0</xdr:rowOff>
        </xdr:from>
        <xdr:to>
          <xdr:col>5</xdr:col>
          <xdr:colOff>1438275</xdr:colOff>
          <xdr:row>25</xdr:row>
          <xdr:rowOff>19050</xdr:rowOff>
        </xdr:to>
        <xdr:sp macro="" textlink="">
          <xdr:nvSpPr>
            <xdr:cNvPr id="41046" name="Check Box 86" hidden="1">
              <a:extLst>
                <a:ext uri="{63B3BB69-23CF-44E3-9099-C40C66FF867C}">
                  <a14:compatExt spid="_x0000_s4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24</xdr:row>
          <xdr:rowOff>180975</xdr:rowOff>
        </xdr:from>
        <xdr:to>
          <xdr:col>5</xdr:col>
          <xdr:colOff>1438275</xdr:colOff>
          <xdr:row>26</xdr:row>
          <xdr:rowOff>19050</xdr:rowOff>
        </xdr:to>
        <xdr:sp macro="" textlink="">
          <xdr:nvSpPr>
            <xdr:cNvPr id="41047" name="Check Box 87" hidden="1">
              <a:extLst>
                <a:ext uri="{63B3BB69-23CF-44E3-9099-C40C66FF867C}">
                  <a14:compatExt spid="_x0000_s4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xdr:row>
          <xdr:rowOff>0</xdr:rowOff>
        </xdr:from>
        <xdr:to>
          <xdr:col>5</xdr:col>
          <xdr:colOff>1438275</xdr:colOff>
          <xdr:row>26</xdr:row>
          <xdr:rowOff>19050</xdr:rowOff>
        </xdr:to>
        <xdr:sp macro="" textlink="">
          <xdr:nvSpPr>
            <xdr:cNvPr id="41048" name="Check Box 88" hidden="1">
              <a:extLst>
                <a:ext uri="{63B3BB69-23CF-44E3-9099-C40C66FF867C}">
                  <a14:compatExt spid="_x0000_s4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25</xdr:row>
          <xdr:rowOff>180975</xdr:rowOff>
        </xdr:from>
        <xdr:to>
          <xdr:col>5</xdr:col>
          <xdr:colOff>1438275</xdr:colOff>
          <xdr:row>27</xdr:row>
          <xdr:rowOff>19050</xdr:rowOff>
        </xdr:to>
        <xdr:sp macro="" textlink="">
          <xdr:nvSpPr>
            <xdr:cNvPr id="41049" name="Check Box 89" hidden="1">
              <a:extLst>
                <a:ext uri="{63B3BB69-23CF-44E3-9099-C40C66FF867C}">
                  <a14:compatExt spid="_x0000_s4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26</xdr:row>
          <xdr:rowOff>0</xdr:rowOff>
        </xdr:from>
        <xdr:to>
          <xdr:col>5</xdr:col>
          <xdr:colOff>1438275</xdr:colOff>
          <xdr:row>27</xdr:row>
          <xdr:rowOff>19050</xdr:rowOff>
        </xdr:to>
        <xdr:sp macro="" textlink="">
          <xdr:nvSpPr>
            <xdr:cNvPr id="41050" name="Check Box 90" hidden="1">
              <a:extLst>
                <a:ext uri="{63B3BB69-23CF-44E3-9099-C40C66FF867C}">
                  <a14:compatExt spid="_x0000_s4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26</xdr:row>
          <xdr:rowOff>180975</xdr:rowOff>
        </xdr:from>
        <xdr:to>
          <xdr:col>5</xdr:col>
          <xdr:colOff>1438275</xdr:colOff>
          <xdr:row>28</xdr:row>
          <xdr:rowOff>19050</xdr:rowOff>
        </xdr:to>
        <xdr:sp macro="" textlink="">
          <xdr:nvSpPr>
            <xdr:cNvPr id="41051" name="Check Box 91" hidden="1">
              <a:extLst>
                <a:ext uri="{63B3BB69-23CF-44E3-9099-C40C66FF867C}">
                  <a14:compatExt spid="_x0000_s4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27</xdr:row>
          <xdr:rowOff>0</xdr:rowOff>
        </xdr:from>
        <xdr:to>
          <xdr:col>5</xdr:col>
          <xdr:colOff>1438275</xdr:colOff>
          <xdr:row>28</xdr:row>
          <xdr:rowOff>19050</xdr:rowOff>
        </xdr:to>
        <xdr:sp macro="" textlink="">
          <xdr:nvSpPr>
            <xdr:cNvPr id="41052" name="Check Box 92" hidden="1">
              <a:extLst>
                <a:ext uri="{63B3BB69-23CF-44E3-9099-C40C66FF867C}">
                  <a14:compatExt spid="_x0000_s4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27</xdr:row>
          <xdr:rowOff>180975</xdr:rowOff>
        </xdr:from>
        <xdr:to>
          <xdr:col>5</xdr:col>
          <xdr:colOff>1438275</xdr:colOff>
          <xdr:row>29</xdr:row>
          <xdr:rowOff>19050</xdr:rowOff>
        </xdr:to>
        <xdr:sp macro="" textlink="">
          <xdr:nvSpPr>
            <xdr:cNvPr id="41053" name="Check Box 93" hidden="1">
              <a:extLst>
                <a:ext uri="{63B3BB69-23CF-44E3-9099-C40C66FF867C}">
                  <a14:compatExt spid="_x0000_s4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28</xdr:row>
          <xdr:rowOff>0</xdr:rowOff>
        </xdr:from>
        <xdr:to>
          <xdr:col>5</xdr:col>
          <xdr:colOff>1438275</xdr:colOff>
          <xdr:row>29</xdr:row>
          <xdr:rowOff>19050</xdr:rowOff>
        </xdr:to>
        <xdr:sp macro="" textlink="">
          <xdr:nvSpPr>
            <xdr:cNvPr id="41054" name="Check Box 94" hidden="1">
              <a:extLst>
                <a:ext uri="{63B3BB69-23CF-44E3-9099-C40C66FF867C}">
                  <a14:compatExt spid="_x0000_s4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28</xdr:row>
          <xdr:rowOff>180975</xdr:rowOff>
        </xdr:from>
        <xdr:to>
          <xdr:col>5</xdr:col>
          <xdr:colOff>1438275</xdr:colOff>
          <xdr:row>30</xdr:row>
          <xdr:rowOff>19050</xdr:rowOff>
        </xdr:to>
        <xdr:sp macro="" textlink="">
          <xdr:nvSpPr>
            <xdr:cNvPr id="41055" name="Check Box 95" hidden="1">
              <a:extLst>
                <a:ext uri="{63B3BB69-23CF-44E3-9099-C40C66FF867C}">
                  <a14:compatExt spid="_x0000_s4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0</xdr:rowOff>
        </xdr:from>
        <xdr:to>
          <xdr:col>5</xdr:col>
          <xdr:colOff>1438275</xdr:colOff>
          <xdr:row>30</xdr:row>
          <xdr:rowOff>19050</xdr:rowOff>
        </xdr:to>
        <xdr:sp macro="" textlink="">
          <xdr:nvSpPr>
            <xdr:cNvPr id="41056" name="Check Box 96" hidden="1">
              <a:extLst>
                <a:ext uri="{63B3BB69-23CF-44E3-9099-C40C66FF867C}">
                  <a14:compatExt spid="_x0000_s4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29</xdr:row>
          <xdr:rowOff>180975</xdr:rowOff>
        </xdr:from>
        <xdr:to>
          <xdr:col>5</xdr:col>
          <xdr:colOff>1438275</xdr:colOff>
          <xdr:row>31</xdr:row>
          <xdr:rowOff>19050</xdr:rowOff>
        </xdr:to>
        <xdr:sp macro="" textlink="">
          <xdr:nvSpPr>
            <xdr:cNvPr id="41057" name="Check Box 97" hidden="1">
              <a:extLst>
                <a:ext uri="{63B3BB69-23CF-44E3-9099-C40C66FF867C}">
                  <a14:compatExt spid="_x0000_s4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30</xdr:row>
          <xdr:rowOff>0</xdr:rowOff>
        </xdr:from>
        <xdr:to>
          <xdr:col>5</xdr:col>
          <xdr:colOff>1438275</xdr:colOff>
          <xdr:row>31</xdr:row>
          <xdr:rowOff>19050</xdr:rowOff>
        </xdr:to>
        <xdr:sp macro="" textlink="">
          <xdr:nvSpPr>
            <xdr:cNvPr id="41058" name="Check Box 98" hidden="1">
              <a:extLst>
                <a:ext uri="{63B3BB69-23CF-44E3-9099-C40C66FF867C}">
                  <a14:compatExt spid="_x0000_s4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30</xdr:row>
          <xdr:rowOff>180975</xdr:rowOff>
        </xdr:from>
        <xdr:to>
          <xdr:col>5</xdr:col>
          <xdr:colOff>1438275</xdr:colOff>
          <xdr:row>32</xdr:row>
          <xdr:rowOff>19050</xdr:rowOff>
        </xdr:to>
        <xdr:sp macro="" textlink="">
          <xdr:nvSpPr>
            <xdr:cNvPr id="41059" name="Check Box 99" hidden="1">
              <a:extLst>
                <a:ext uri="{63B3BB69-23CF-44E3-9099-C40C66FF867C}">
                  <a14:compatExt spid="_x0000_s4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31</xdr:row>
          <xdr:rowOff>0</xdr:rowOff>
        </xdr:from>
        <xdr:to>
          <xdr:col>5</xdr:col>
          <xdr:colOff>1438275</xdr:colOff>
          <xdr:row>32</xdr:row>
          <xdr:rowOff>19050</xdr:rowOff>
        </xdr:to>
        <xdr:sp macro="" textlink="">
          <xdr:nvSpPr>
            <xdr:cNvPr id="41060" name="Check Box 100" hidden="1">
              <a:extLst>
                <a:ext uri="{63B3BB69-23CF-44E3-9099-C40C66FF867C}">
                  <a14:compatExt spid="_x0000_s4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31</xdr:row>
          <xdr:rowOff>180975</xdr:rowOff>
        </xdr:from>
        <xdr:to>
          <xdr:col>5</xdr:col>
          <xdr:colOff>1438275</xdr:colOff>
          <xdr:row>33</xdr:row>
          <xdr:rowOff>19050</xdr:rowOff>
        </xdr:to>
        <xdr:sp macro="" textlink="">
          <xdr:nvSpPr>
            <xdr:cNvPr id="41061" name="Check Box 101" hidden="1">
              <a:extLst>
                <a:ext uri="{63B3BB69-23CF-44E3-9099-C40C66FF867C}">
                  <a14:compatExt spid="_x0000_s4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32</xdr:row>
          <xdr:rowOff>0</xdr:rowOff>
        </xdr:from>
        <xdr:to>
          <xdr:col>5</xdr:col>
          <xdr:colOff>1438275</xdr:colOff>
          <xdr:row>33</xdr:row>
          <xdr:rowOff>19050</xdr:rowOff>
        </xdr:to>
        <xdr:sp macro="" textlink="">
          <xdr:nvSpPr>
            <xdr:cNvPr id="41062" name="Check Box 102" hidden="1">
              <a:extLst>
                <a:ext uri="{63B3BB69-23CF-44E3-9099-C40C66FF867C}">
                  <a14:compatExt spid="_x0000_s4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32</xdr:row>
          <xdr:rowOff>180975</xdr:rowOff>
        </xdr:from>
        <xdr:to>
          <xdr:col>5</xdr:col>
          <xdr:colOff>1438275</xdr:colOff>
          <xdr:row>34</xdr:row>
          <xdr:rowOff>19050</xdr:rowOff>
        </xdr:to>
        <xdr:sp macro="" textlink="">
          <xdr:nvSpPr>
            <xdr:cNvPr id="41063" name="Check Box 103" hidden="1">
              <a:extLst>
                <a:ext uri="{63B3BB69-23CF-44E3-9099-C40C66FF867C}">
                  <a14:compatExt spid="_x0000_s4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0</xdr:rowOff>
        </xdr:from>
        <xdr:to>
          <xdr:col>5</xdr:col>
          <xdr:colOff>1438275</xdr:colOff>
          <xdr:row>34</xdr:row>
          <xdr:rowOff>19050</xdr:rowOff>
        </xdr:to>
        <xdr:sp macro="" textlink="">
          <xdr:nvSpPr>
            <xdr:cNvPr id="41064" name="Check Box 104" hidden="1">
              <a:extLst>
                <a:ext uri="{63B3BB69-23CF-44E3-9099-C40C66FF867C}">
                  <a14:compatExt spid="_x0000_s4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33</xdr:row>
          <xdr:rowOff>180975</xdr:rowOff>
        </xdr:from>
        <xdr:to>
          <xdr:col>5</xdr:col>
          <xdr:colOff>1438275</xdr:colOff>
          <xdr:row>35</xdr:row>
          <xdr:rowOff>19050</xdr:rowOff>
        </xdr:to>
        <xdr:sp macro="" textlink="">
          <xdr:nvSpPr>
            <xdr:cNvPr id="41065" name="Check Box 105" hidden="1">
              <a:extLst>
                <a:ext uri="{63B3BB69-23CF-44E3-9099-C40C66FF867C}">
                  <a14:compatExt spid="_x0000_s4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34</xdr:row>
          <xdr:rowOff>0</xdr:rowOff>
        </xdr:from>
        <xdr:to>
          <xdr:col>5</xdr:col>
          <xdr:colOff>1438275</xdr:colOff>
          <xdr:row>35</xdr:row>
          <xdr:rowOff>19050</xdr:rowOff>
        </xdr:to>
        <xdr:sp macro="" textlink="">
          <xdr:nvSpPr>
            <xdr:cNvPr id="41066" name="Check Box 106" hidden="1">
              <a:extLst>
                <a:ext uri="{63B3BB69-23CF-44E3-9099-C40C66FF867C}">
                  <a14:compatExt spid="_x0000_s4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34</xdr:row>
          <xdr:rowOff>180975</xdr:rowOff>
        </xdr:from>
        <xdr:to>
          <xdr:col>5</xdr:col>
          <xdr:colOff>1438275</xdr:colOff>
          <xdr:row>36</xdr:row>
          <xdr:rowOff>19050</xdr:rowOff>
        </xdr:to>
        <xdr:sp macro="" textlink="">
          <xdr:nvSpPr>
            <xdr:cNvPr id="41067" name="Check Box 107" hidden="1">
              <a:extLst>
                <a:ext uri="{63B3BB69-23CF-44E3-9099-C40C66FF867C}">
                  <a14:compatExt spid="_x0000_s4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35</xdr:row>
          <xdr:rowOff>0</xdr:rowOff>
        </xdr:from>
        <xdr:to>
          <xdr:col>5</xdr:col>
          <xdr:colOff>1438275</xdr:colOff>
          <xdr:row>36</xdr:row>
          <xdr:rowOff>19050</xdr:rowOff>
        </xdr:to>
        <xdr:sp macro="" textlink="">
          <xdr:nvSpPr>
            <xdr:cNvPr id="41068" name="Check Box 108" hidden="1">
              <a:extLst>
                <a:ext uri="{63B3BB69-23CF-44E3-9099-C40C66FF867C}">
                  <a14:compatExt spid="_x0000_s4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7</xdr:row>
          <xdr:rowOff>180975</xdr:rowOff>
        </xdr:from>
        <xdr:to>
          <xdr:col>6</xdr:col>
          <xdr:colOff>1438275</xdr:colOff>
          <xdr:row>9</xdr:row>
          <xdr:rowOff>19050</xdr:rowOff>
        </xdr:to>
        <xdr:sp macro="" textlink="">
          <xdr:nvSpPr>
            <xdr:cNvPr id="41071" name="Check Box 111" hidden="1">
              <a:extLst>
                <a:ext uri="{63B3BB69-23CF-44E3-9099-C40C66FF867C}">
                  <a14:compatExt spid="_x0000_s4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7</xdr:row>
          <xdr:rowOff>0</xdr:rowOff>
        </xdr:from>
        <xdr:to>
          <xdr:col>6</xdr:col>
          <xdr:colOff>1438275</xdr:colOff>
          <xdr:row>8</xdr:row>
          <xdr:rowOff>19050</xdr:rowOff>
        </xdr:to>
        <xdr:sp macro="" textlink="">
          <xdr:nvSpPr>
            <xdr:cNvPr id="41072" name="Check Box 112" hidden="1">
              <a:extLst>
                <a:ext uri="{63B3BB69-23CF-44E3-9099-C40C66FF867C}">
                  <a14:compatExt spid="_x0000_s4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8</xdr:row>
          <xdr:rowOff>180975</xdr:rowOff>
        </xdr:from>
        <xdr:to>
          <xdr:col>6</xdr:col>
          <xdr:colOff>1438275</xdr:colOff>
          <xdr:row>10</xdr:row>
          <xdr:rowOff>19050</xdr:rowOff>
        </xdr:to>
        <xdr:sp macro="" textlink="">
          <xdr:nvSpPr>
            <xdr:cNvPr id="41073" name="Check Box 113" hidden="1">
              <a:extLst>
                <a:ext uri="{63B3BB69-23CF-44E3-9099-C40C66FF867C}">
                  <a14:compatExt spid="_x0000_s4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10</xdr:row>
          <xdr:rowOff>180975</xdr:rowOff>
        </xdr:from>
        <xdr:to>
          <xdr:col>6</xdr:col>
          <xdr:colOff>1438275</xdr:colOff>
          <xdr:row>12</xdr:row>
          <xdr:rowOff>19050</xdr:rowOff>
        </xdr:to>
        <xdr:sp macro="" textlink="">
          <xdr:nvSpPr>
            <xdr:cNvPr id="41074" name="Check Box 114" hidden="1">
              <a:extLst>
                <a:ext uri="{63B3BB69-23CF-44E3-9099-C40C66FF867C}">
                  <a14:compatExt spid="_x0000_s4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9</xdr:row>
          <xdr:rowOff>180975</xdr:rowOff>
        </xdr:from>
        <xdr:to>
          <xdr:col>6</xdr:col>
          <xdr:colOff>1438275</xdr:colOff>
          <xdr:row>11</xdr:row>
          <xdr:rowOff>19050</xdr:rowOff>
        </xdr:to>
        <xdr:sp macro="" textlink="">
          <xdr:nvSpPr>
            <xdr:cNvPr id="41075" name="Check Box 115" hidden="1">
              <a:extLst>
                <a:ext uri="{63B3BB69-23CF-44E3-9099-C40C66FF867C}">
                  <a14:compatExt spid="_x0000_s4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11</xdr:row>
          <xdr:rowOff>180975</xdr:rowOff>
        </xdr:from>
        <xdr:to>
          <xdr:col>6</xdr:col>
          <xdr:colOff>1438275</xdr:colOff>
          <xdr:row>13</xdr:row>
          <xdr:rowOff>19050</xdr:rowOff>
        </xdr:to>
        <xdr:sp macro="" textlink="">
          <xdr:nvSpPr>
            <xdr:cNvPr id="41076" name="Check Box 116" hidden="1">
              <a:extLst>
                <a:ext uri="{63B3BB69-23CF-44E3-9099-C40C66FF867C}">
                  <a14:compatExt spid="_x0000_s4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12</xdr:row>
          <xdr:rowOff>180975</xdr:rowOff>
        </xdr:from>
        <xdr:to>
          <xdr:col>6</xdr:col>
          <xdr:colOff>1438275</xdr:colOff>
          <xdr:row>14</xdr:row>
          <xdr:rowOff>19050</xdr:rowOff>
        </xdr:to>
        <xdr:sp macro="" textlink="">
          <xdr:nvSpPr>
            <xdr:cNvPr id="41077" name="Check Box 117" hidden="1">
              <a:extLst>
                <a:ext uri="{63B3BB69-23CF-44E3-9099-C40C66FF867C}">
                  <a14:compatExt spid="_x0000_s4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180975</xdr:rowOff>
        </xdr:from>
        <xdr:to>
          <xdr:col>6</xdr:col>
          <xdr:colOff>1438275</xdr:colOff>
          <xdr:row>15</xdr:row>
          <xdr:rowOff>19050</xdr:rowOff>
        </xdr:to>
        <xdr:sp macro="" textlink="">
          <xdr:nvSpPr>
            <xdr:cNvPr id="41078" name="Check Box 118" hidden="1">
              <a:extLst>
                <a:ext uri="{63B3BB69-23CF-44E3-9099-C40C66FF867C}">
                  <a14:compatExt spid="_x0000_s4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14</xdr:row>
          <xdr:rowOff>180975</xdr:rowOff>
        </xdr:from>
        <xdr:to>
          <xdr:col>6</xdr:col>
          <xdr:colOff>1438275</xdr:colOff>
          <xdr:row>16</xdr:row>
          <xdr:rowOff>19050</xdr:rowOff>
        </xdr:to>
        <xdr:sp macro="" textlink="">
          <xdr:nvSpPr>
            <xdr:cNvPr id="41079" name="Check Box 119" hidden="1">
              <a:extLst>
                <a:ext uri="{63B3BB69-23CF-44E3-9099-C40C66FF867C}">
                  <a14:compatExt spid="_x0000_s4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15</xdr:row>
          <xdr:rowOff>180975</xdr:rowOff>
        </xdr:from>
        <xdr:to>
          <xdr:col>6</xdr:col>
          <xdr:colOff>1438275</xdr:colOff>
          <xdr:row>17</xdr:row>
          <xdr:rowOff>19050</xdr:rowOff>
        </xdr:to>
        <xdr:sp macro="" textlink="">
          <xdr:nvSpPr>
            <xdr:cNvPr id="41080" name="Check Box 120" hidden="1">
              <a:extLst>
                <a:ext uri="{63B3BB69-23CF-44E3-9099-C40C66FF867C}">
                  <a14:compatExt spid="_x0000_s4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16</xdr:row>
          <xdr:rowOff>180975</xdr:rowOff>
        </xdr:from>
        <xdr:to>
          <xdr:col>6</xdr:col>
          <xdr:colOff>1438275</xdr:colOff>
          <xdr:row>18</xdr:row>
          <xdr:rowOff>19050</xdr:rowOff>
        </xdr:to>
        <xdr:sp macro="" textlink="">
          <xdr:nvSpPr>
            <xdr:cNvPr id="41081" name="Check Box 121" hidden="1">
              <a:extLst>
                <a:ext uri="{63B3BB69-23CF-44E3-9099-C40C66FF867C}">
                  <a14:compatExt spid="_x0000_s4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17</xdr:row>
          <xdr:rowOff>180975</xdr:rowOff>
        </xdr:from>
        <xdr:to>
          <xdr:col>6</xdr:col>
          <xdr:colOff>1438275</xdr:colOff>
          <xdr:row>19</xdr:row>
          <xdr:rowOff>19050</xdr:rowOff>
        </xdr:to>
        <xdr:sp macro="" textlink="">
          <xdr:nvSpPr>
            <xdr:cNvPr id="41082" name="Check Box 122" hidden="1">
              <a:extLst>
                <a:ext uri="{63B3BB69-23CF-44E3-9099-C40C66FF867C}">
                  <a14:compatExt spid="_x0000_s4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18</xdr:row>
          <xdr:rowOff>180975</xdr:rowOff>
        </xdr:from>
        <xdr:to>
          <xdr:col>6</xdr:col>
          <xdr:colOff>1438275</xdr:colOff>
          <xdr:row>20</xdr:row>
          <xdr:rowOff>19050</xdr:rowOff>
        </xdr:to>
        <xdr:sp macro="" textlink="">
          <xdr:nvSpPr>
            <xdr:cNvPr id="41083" name="Check Box 123" hidden="1">
              <a:extLst>
                <a:ext uri="{63B3BB69-23CF-44E3-9099-C40C66FF867C}">
                  <a14:compatExt spid="_x0000_s4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19</xdr:row>
          <xdr:rowOff>180975</xdr:rowOff>
        </xdr:from>
        <xdr:to>
          <xdr:col>6</xdr:col>
          <xdr:colOff>1438275</xdr:colOff>
          <xdr:row>21</xdr:row>
          <xdr:rowOff>19050</xdr:rowOff>
        </xdr:to>
        <xdr:sp macro="" textlink="">
          <xdr:nvSpPr>
            <xdr:cNvPr id="41084" name="Check Box 124" hidden="1">
              <a:extLst>
                <a:ext uri="{63B3BB69-23CF-44E3-9099-C40C66FF867C}">
                  <a14:compatExt spid="_x0000_s4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20</xdr:row>
          <xdr:rowOff>180975</xdr:rowOff>
        </xdr:from>
        <xdr:to>
          <xdr:col>6</xdr:col>
          <xdr:colOff>1438275</xdr:colOff>
          <xdr:row>22</xdr:row>
          <xdr:rowOff>19050</xdr:rowOff>
        </xdr:to>
        <xdr:sp macro="" textlink="">
          <xdr:nvSpPr>
            <xdr:cNvPr id="41085" name="Check Box 125" hidden="1">
              <a:extLst>
                <a:ext uri="{63B3BB69-23CF-44E3-9099-C40C66FF867C}">
                  <a14:compatExt spid="_x0000_s4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21</xdr:row>
          <xdr:rowOff>180975</xdr:rowOff>
        </xdr:from>
        <xdr:to>
          <xdr:col>6</xdr:col>
          <xdr:colOff>1438275</xdr:colOff>
          <xdr:row>23</xdr:row>
          <xdr:rowOff>19050</xdr:rowOff>
        </xdr:to>
        <xdr:sp macro="" textlink="">
          <xdr:nvSpPr>
            <xdr:cNvPr id="41086" name="Check Box 126" hidden="1">
              <a:extLst>
                <a:ext uri="{63B3BB69-23CF-44E3-9099-C40C66FF867C}">
                  <a14:compatExt spid="_x0000_s4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22</xdr:row>
          <xdr:rowOff>180975</xdr:rowOff>
        </xdr:from>
        <xdr:to>
          <xdr:col>6</xdr:col>
          <xdr:colOff>1438275</xdr:colOff>
          <xdr:row>24</xdr:row>
          <xdr:rowOff>19050</xdr:rowOff>
        </xdr:to>
        <xdr:sp macro="" textlink="">
          <xdr:nvSpPr>
            <xdr:cNvPr id="41087" name="Check Box 127" hidden="1">
              <a:extLst>
                <a:ext uri="{63B3BB69-23CF-44E3-9099-C40C66FF867C}">
                  <a14:compatExt spid="_x0000_s4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23</xdr:row>
          <xdr:rowOff>180975</xdr:rowOff>
        </xdr:from>
        <xdr:to>
          <xdr:col>6</xdr:col>
          <xdr:colOff>1438275</xdr:colOff>
          <xdr:row>25</xdr:row>
          <xdr:rowOff>19050</xdr:rowOff>
        </xdr:to>
        <xdr:sp macro="" textlink="">
          <xdr:nvSpPr>
            <xdr:cNvPr id="41088" name="Check Box 128" hidden="1">
              <a:extLst>
                <a:ext uri="{63B3BB69-23CF-44E3-9099-C40C66FF867C}">
                  <a14:compatExt spid="_x0000_s4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24</xdr:row>
          <xdr:rowOff>180975</xdr:rowOff>
        </xdr:from>
        <xdr:to>
          <xdr:col>6</xdr:col>
          <xdr:colOff>1438275</xdr:colOff>
          <xdr:row>26</xdr:row>
          <xdr:rowOff>19050</xdr:rowOff>
        </xdr:to>
        <xdr:sp macro="" textlink="">
          <xdr:nvSpPr>
            <xdr:cNvPr id="41089" name="Check Box 129" hidden="1">
              <a:extLst>
                <a:ext uri="{63B3BB69-23CF-44E3-9099-C40C66FF867C}">
                  <a14:compatExt spid="_x0000_s4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25</xdr:row>
          <xdr:rowOff>180975</xdr:rowOff>
        </xdr:from>
        <xdr:to>
          <xdr:col>6</xdr:col>
          <xdr:colOff>1438275</xdr:colOff>
          <xdr:row>27</xdr:row>
          <xdr:rowOff>19050</xdr:rowOff>
        </xdr:to>
        <xdr:sp macro="" textlink="">
          <xdr:nvSpPr>
            <xdr:cNvPr id="41090" name="Check Box 130" hidden="1">
              <a:extLst>
                <a:ext uri="{63B3BB69-23CF-44E3-9099-C40C66FF867C}">
                  <a14:compatExt spid="_x0000_s4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26</xdr:row>
          <xdr:rowOff>180975</xdr:rowOff>
        </xdr:from>
        <xdr:to>
          <xdr:col>6</xdr:col>
          <xdr:colOff>1438275</xdr:colOff>
          <xdr:row>28</xdr:row>
          <xdr:rowOff>19050</xdr:rowOff>
        </xdr:to>
        <xdr:sp macro="" textlink="">
          <xdr:nvSpPr>
            <xdr:cNvPr id="41091" name="Check Box 131" hidden="1">
              <a:extLst>
                <a:ext uri="{63B3BB69-23CF-44E3-9099-C40C66FF867C}">
                  <a14:compatExt spid="_x0000_s4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27</xdr:row>
          <xdr:rowOff>180975</xdr:rowOff>
        </xdr:from>
        <xdr:to>
          <xdr:col>6</xdr:col>
          <xdr:colOff>1438275</xdr:colOff>
          <xdr:row>29</xdr:row>
          <xdr:rowOff>19050</xdr:rowOff>
        </xdr:to>
        <xdr:sp macro="" textlink="">
          <xdr:nvSpPr>
            <xdr:cNvPr id="41092" name="Check Box 132" hidden="1">
              <a:extLst>
                <a:ext uri="{63B3BB69-23CF-44E3-9099-C40C66FF867C}">
                  <a14:compatExt spid="_x0000_s4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28</xdr:row>
          <xdr:rowOff>180975</xdr:rowOff>
        </xdr:from>
        <xdr:to>
          <xdr:col>6</xdr:col>
          <xdr:colOff>1438275</xdr:colOff>
          <xdr:row>30</xdr:row>
          <xdr:rowOff>19050</xdr:rowOff>
        </xdr:to>
        <xdr:sp macro="" textlink="">
          <xdr:nvSpPr>
            <xdr:cNvPr id="41093" name="Check Box 133" hidden="1">
              <a:extLst>
                <a:ext uri="{63B3BB69-23CF-44E3-9099-C40C66FF867C}">
                  <a14:compatExt spid="_x0000_s4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29</xdr:row>
          <xdr:rowOff>180975</xdr:rowOff>
        </xdr:from>
        <xdr:to>
          <xdr:col>6</xdr:col>
          <xdr:colOff>1438275</xdr:colOff>
          <xdr:row>31</xdr:row>
          <xdr:rowOff>19050</xdr:rowOff>
        </xdr:to>
        <xdr:sp macro="" textlink="">
          <xdr:nvSpPr>
            <xdr:cNvPr id="41094" name="Check Box 134" hidden="1">
              <a:extLst>
                <a:ext uri="{63B3BB69-23CF-44E3-9099-C40C66FF867C}">
                  <a14:compatExt spid="_x0000_s4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30</xdr:row>
          <xdr:rowOff>180975</xdr:rowOff>
        </xdr:from>
        <xdr:to>
          <xdr:col>6</xdr:col>
          <xdr:colOff>1438275</xdr:colOff>
          <xdr:row>32</xdr:row>
          <xdr:rowOff>19050</xdr:rowOff>
        </xdr:to>
        <xdr:sp macro="" textlink="">
          <xdr:nvSpPr>
            <xdr:cNvPr id="41095" name="Check Box 135" hidden="1">
              <a:extLst>
                <a:ext uri="{63B3BB69-23CF-44E3-9099-C40C66FF867C}">
                  <a14:compatExt spid="_x0000_s4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31</xdr:row>
          <xdr:rowOff>180975</xdr:rowOff>
        </xdr:from>
        <xdr:to>
          <xdr:col>6</xdr:col>
          <xdr:colOff>1438275</xdr:colOff>
          <xdr:row>33</xdr:row>
          <xdr:rowOff>19050</xdr:rowOff>
        </xdr:to>
        <xdr:sp macro="" textlink="">
          <xdr:nvSpPr>
            <xdr:cNvPr id="41096" name="Check Box 136" hidden="1">
              <a:extLst>
                <a:ext uri="{63B3BB69-23CF-44E3-9099-C40C66FF867C}">
                  <a14:compatExt spid="_x0000_s4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32</xdr:row>
          <xdr:rowOff>180975</xdr:rowOff>
        </xdr:from>
        <xdr:to>
          <xdr:col>6</xdr:col>
          <xdr:colOff>1438275</xdr:colOff>
          <xdr:row>34</xdr:row>
          <xdr:rowOff>19050</xdr:rowOff>
        </xdr:to>
        <xdr:sp macro="" textlink="">
          <xdr:nvSpPr>
            <xdr:cNvPr id="41097" name="Check Box 137" hidden="1">
              <a:extLst>
                <a:ext uri="{63B3BB69-23CF-44E3-9099-C40C66FF867C}">
                  <a14:compatExt spid="_x0000_s4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33</xdr:row>
          <xdr:rowOff>180975</xdr:rowOff>
        </xdr:from>
        <xdr:to>
          <xdr:col>6</xdr:col>
          <xdr:colOff>1438275</xdr:colOff>
          <xdr:row>35</xdr:row>
          <xdr:rowOff>19050</xdr:rowOff>
        </xdr:to>
        <xdr:sp macro="" textlink="">
          <xdr:nvSpPr>
            <xdr:cNvPr id="41098" name="Check Box 138" hidden="1">
              <a:extLst>
                <a:ext uri="{63B3BB69-23CF-44E3-9099-C40C66FF867C}">
                  <a14:compatExt spid="_x0000_s4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34</xdr:row>
          <xdr:rowOff>180975</xdr:rowOff>
        </xdr:from>
        <xdr:to>
          <xdr:col>6</xdr:col>
          <xdr:colOff>1438275</xdr:colOff>
          <xdr:row>36</xdr:row>
          <xdr:rowOff>19050</xdr:rowOff>
        </xdr:to>
        <xdr:sp macro="" textlink="">
          <xdr:nvSpPr>
            <xdr:cNvPr id="41099" name="Check Box 139" hidden="1">
              <a:extLst>
                <a:ext uri="{63B3BB69-23CF-44E3-9099-C40C66FF867C}">
                  <a14:compatExt spid="_x0000_s4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8</xdr:row>
          <xdr:rowOff>0</xdr:rowOff>
        </xdr:from>
        <xdr:to>
          <xdr:col>6</xdr:col>
          <xdr:colOff>1438275</xdr:colOff>
          <xdr:row>9</xdr:row>
          <xdr:rowOff>19050</xdr:rowOff>
        </xdr:to>
        <xdr:sp macro="" textlink="">
          <xdr:nvSpPr>
            <xdr:cNvPr id="41101" name="Check Box 141" hidden="1">
              <a:extLst>
                <a:ext uri="{63B3BB69-23CF-44E3-9099-C40C66FF867C}">
                  <a14:compatExt spid="_x0000_s4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9</xdr:row>
          <xdr:rowOff>0</xdr:rowOff>
        </xdr:from>
        <xdr:to>
          <xdr:col>6</xdr:col>
          <xdr:colOff>1438275</xdr:colOff>
          <xdr:row>10</xdr:row>
          <xdr:rowOff>19050</xdr:rowOff>
        </xdr:to>
        <xdr:sp macro="" textlink="">
          <xdr:nvSpPr>
            <xdr:cNvPr id="41102" name="Check Box 142" hidden="1">
              <a:extLst>
                <a:ext uri="{63B3BB69-23CF-44E3-9099-C40C66FF867C}">
                  <a14:compatExt spid="_x0000_s4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10</xdr:row>
          <xdr:rowOff>0</xdr:rowOff>
        </xdr:from>
        <xdr:to>
          <xdr:col>6</xdr:col>
          <xdr:colOff>1438275</xdr:colOff>
          <xdr:row>11</xdr:row>
          <xdr:rowOff>19050</xdr:rowOff>
        </xdr:to>
        <xdr:sp macro="" textlink="">
          <xdr:nvSpPr>
            <xdr:cNvPr id="41103" name="Check Box 143" hidden="1">
              <a:extLst>
                <a:ext uri="{63B3BB69-23CF-44E3-9099-C40C66FF867C}">
                  <a14:compatExt spid="_x0000_s4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11</xdr:row>
          <xdr:rowOff>0</xdr:rowOff>
        </xdr:from>
        <xdr:to>
          <xdr:col>6</xdr:col>
          <xdr:colOff>1438275</xdr:colOff>
          <xdr:row>12</xdr:row>
          <xdr:rowOff>19050</xdr:rowOff>
        </xdr:to>
        <xdr:sp macro="" textlink="">
          <xdr:nvSpPr>
            <xdr:cNvPr id="41104" name="Check Box 144" hidden="1">
              <a:extLst>
                <a:ext uri="{63B3BB69-23CF-44E3-9099-C40C66FF867C}">
                  <a14:compatExt spid="_x0000_s4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12</xdr:row>
          <xdr:rowOff>0</xdr:rowOff>
        </xdr:from>
        <xdr:to>
          <xdr:col>6</xdr:col>
          <xdr:colOff>1438275</xdr:colOff>
          <xdr:row>13</xdr:row>
          <xdr:rowOff>19050</xdr:rowOff>
        </xdr:to>
        <xdr:sp macro="" textlink="">
          <xdr:nvSpPr>
            <xdr:cNvPr id="41105" name="Check Box 145" hidden="1">
              <a:extLst>
                <a:ext uri="{63B3BB69-23CF-44E3-9099-C40C66FF867C}">
                  <a14:compatExt spid="_x0000_s4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13</xdr:row>
          <xdr:rowOff>0</xdr:rowOff>
        </xdr:from>
        <xdr:to>
          <xdr:col>6</xdr:col>
          <xdr:colOff>1438275</xdr:colOff>
          <xdr:row>14</xdr:row>
          <xdr:rowOff>19050</xdr:rowOff>
        </xdr:to>
        <xdr:sp macro="" textlink="">
          <xdr:nvSpPr>
            <xdr:cNvPr id="41106" name="Check Box 146" hidden="1">
              <a:extLst>
                <a:ext uri="{63B3BB69-23CF-44E3-9099-C40C66FF867C}">
                  <a14:compatExt spid="_x0000_s4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14</xdr:row>
          <xdr:rowOff>0</xdr:rowOff>
        </xdr:from>
        <xdr:to>
          <xdr:col>6</xdr:col>
          <xdr:colOff>1438275</xdr:colOff>
          <xdr:row>15</xdr:row>
          <xdr:rowOff>19050</xdr:rowOff>
        </xdr:to>
        <xdr:sp macro="" textlink="">
          <xdr:nvSpPr>
            <xdr:cNvPr id="41107" name="Check Box 147" hidden="1">
              <a:extLst>
                <a:ext uri="{63B3BB69-23CF-44E3-9099-C40C66FF867C}">
                  <a14:compatExt spid="_x0000_s4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15</xdr:row>
          <xdr:rowOff>0</xdr:rowOff>
        </xdr:from>
        <xdr:to>
          <xdr:col>6</xdr:col>
          <xdr:colOff>1438275</xdr:colOff>
          <xdr:row>16</xdr:row>
          <xdr:rowOff>19050</xdr:rowOff>
        </xdr:to>
        <xdr:sp macro="" textlink="">
          <xdr:nvSpPr>
            <xdr:cNvPr id="41108" name="Check Box 148" hidden="1">
              <a:extLst>
                <a:ext uri="{63B3BB69-23CF-44E3-9099-C40C66FF867C}">
                  <a14:compatExt spid="_x0000_s4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16</xdr:row>
          <xdr:rowOff>0</xdr:rowOff>
        </xdr:from>
        <xdr:to>
          <xdr:col>6</xdr:col>
          <xdr:colOff>1438275</xdr:colOff>
          <xdr:row>17</xdr:row>
          <xdr:rowOff>19050</xdr:rowOff>
        </xdr:to>
        <xdr:sp macro="" textlink="">
          <xdr:nvSpPr>
            <xdr:cNvPr id="41109" name="Check Box 149" hidden="1">
              <a:extLst>
                <a:ext uri="{63B3BB69-23CF-44E3-9099-C40C66FF867C}">
                  <a14:compatExt spid="_x0000_s4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17</xdr:row>
          <xdr:rowOff>0</xdr:rowOff>
        </xdr:from>
        <xdr:to>
          <xdr:col>6</xdr:col>
          <xdr:colOff>1438275</xdr:colOff>
          <xdr:row>18</xdr:row>
          <xdr:rowOff>19050</xdr:rowOff>
        </xdr:to>
        <xdr:sp macro="" textlink="">
          <xdr:nvSpPr>
            <xdr:cNvPr id="41110" name="Check Box 150" hidden="1">
              <a:extLst>
                <a:ext uri="{63B3BB69-23CF-44E3-9099-C40C66FF867C}">
                  <a14:compatExt spid="_x0000_s4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18</xdr:row>
          <xdr:rowOff>0</xdr:rowOff>
        </xdr:from>
        <xdr:to>
          <xdr:col>6</xdr:col>
          <xdr:colOff>1438275</xdr:colOff>
          <xdr:row>19</xdr:row>
          <xdr:rowOff>19050</xdr:rowOff>
        </xdr:to>
        <xdr:sp macro="" textlink="">
          <xdr:nvSpPr>
            <xdr:cNvPr id="41111" name="Check Box 151" hidden="1">
              <a:extLst>
                <a:ext uri="{63B3BB69-23CF-44E3-9099-C40C66FF867C}">
                  <a14:compatExt spid="_x0000_s4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19</xdr:row>
          <xdr:rowOff>0</xdr:rowOff>
        </xdr:from>
        <xdr:to>
          <xdr:col>6</xdr:col>
          <xdr:colOff>1438275</xdr:colOff>
          <xdr:row>20</xdr:row>
          <xdr:rowOff>19050</xdr:rowOff>
        </xdr:to>
        <xdr:sp macro="" textlink="">
          <xdr:nvSpPr>
            <xdr:cNvPr id="41112" name="Check Box 152" hidden="1">
              <a:extLst>
                <a:ext uri="{63B3BB69-23CF-44E3-9099-C40C66FF867C}">
                  <a14:compatExt spid="_x0000_s4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20</xdr:row>
          <xdr:rowOff>0</xdr:rowOff>
        </xdr:from>
        <xdr:to>
          <xdr:col>6</xdr:col>
          <xdr:colOff>1438275</xdr:colOff>
          <xdr:row>21</xdr:row>
          <xdr:rowOff>19050</xdr:rowOff>
        </xdr:to>
        <xdr:sp macro="" textlink="">
          <xdr:nvSpPr>
            <xdr:cNvPr id="41113" name="Check Box 153" hidden="1">
              <a:extLst>
                <a:ext uri="{63B3BB69-23CF-44E3-9099-C40C66FF867C}">
                  <a14:compatExt spid="_x0000_s4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21</xdr:row>
          <xdr:rowOff>0</xdr:rowOff>
        </xdr:from>
        <xdr:to>
          <xdr:col>6</xdr:col>
          <xdr:colOff>1438275</xdr:colOff>
          <xdr:row>22</xdr:row>
          <xdr:rowOff>19050</xdr:rowOff>
        </xdr:to>
        <xdr:sp macro="" textlink="">
          <xdr:nvSpPr>
            <xdr:cNvPr id="41114" name="Check Box 154" hidden="1">
              <a:extLst>
                <a:ext uri="{63B3BB69-23CF-44E3-9099-C40C66FF867C}">
                  <a14:compatExt spid="_x0000_s4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22</xdr:row>
          <xdr:rowOff>0</xdr:rowOff>
        </xdr:from>
        <xdr:to>
          <xdr:col>6</xdr:col>
          <xdr:colOff>1438275</xdr:colOff>
          <xdr:row>23</xdr:row>
          <xdr:rowOff>19050</xdr:rowOff>
        </xdr:to>
        <xdr:sp macro="" textlink="">
          <xdr:nvSpPr>
            <xdr:cNvPr id="41115" name="Check Box 155" hidden="1">
              <a:extLst>
                <a:ext uri="{63B3BB69-23CF-44E3-9099-C40C66FF867C}">
                  <a14:compatExt spid="_x0000_s4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23</xdr:row>
          <xdr:rowOff>0</xdr:rowOff>
        </xdr:from>
        <xdr:to>
          <xdr:col>6</xdr:col>
          <xdr:colOff>1438275</xdr:colOff>
          <xdr:row>24</xdr:row>
          <xdr:rowOff>19050</xdr:rowOff>
        </xdr:to>
        <xdr:sp macro="" textlink="">
          <xdr:nvSpPr>
            <xdr:cNvPr id="41116" name="Check Box 156" hidden="1">
              <a:extLst>
                <a:ext uri="{63B3BB69-23CF-44E3-9099-C40C66FF867C}">
                  <a14:compatExt spid="_x0000_s4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24</xdr:row>
          <xdr:rowOff>0</xdr:rowOff>
        </xdr:from>
        <xdr:to>
          <xdr:col>6</xdr:col>
          <xdr:colOff>1438275</xdr:colOff>
          <xdr:row>25</xdr:row>
          <xdr:rowOff>19050</xdr:rowOff>
        </xdr:to>
        <xdr:sp macro="" textlink="">
          <xdr:nvSpPr>
            <xdr:cNvPr id="41117" name="Check Box 157" hidden="1">
              <a:extLst>
                <a:ext uri="{63B3BB69-23CF-44E3-9099-C40C66FF867C}">
                  <a14:compatExt spid="_x0000_s4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25</xdr:row>
          <xdr:rowOff>0</xdr:rowOff>
        </xdr:from>
        <xdr:to>
          <xdr:col>6</xdr:col>
          <xdr:colOff>1438275</xdr:colOff>
          <xdr:row>26</xdr:row>
          <xdr:rowOff>19050</xdr:rowOff>
        </xdr:to>
        <xdr:sp macro="" textlink="">
          <xdr:nvSpPr>
            <xdr:cNvPr id="41118" name="Check Box 158" hidden="1">
              <a:extLst>
                <a:ext uri="{63B3BB69-23CF-44E3-9099-C40C66FF867C}">
                  <a14:compatExt spid="_x0000_s4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26</xdr:row>
          <xdr:rowOff>0</xdr:rowOff>
        </xdr:from>
        <xdr:to>
          <xdr:col>6</xdr:col>
          <xdr:colOff>1438275</xdr:colOff>
          <xdr:row>27</xdr:row>
          <xdr:rowOff>19050</xdr:rowOff>
        </xdr:to>
        <xdr:sp macro="" textlink="">
          <xdr:nvSpPr>
            <xdr:cNvPr id="41119" name="Check Box 159" hidden="1">
              <a:extLst>
                <a:ext uri="{63B3BB69-23CF-44E3-9099-C40C66FF867C}">
                  <a14:compatExt spid="_x0000_s4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27</xdr:row>
          <xdr:rowOff>0</xdr:rowOff>
        </xdr:from>
        <xdr:to>
          <xdr:col>6</xdr:col>
          <xdr:colOff>1438275</xdr:colOff>
          <xdr:row>28</xdr:row>
          <xdr:rowOff>19050</xdr:rowOff>
        </xdr:to>
        <xdr:sp macro="" textlink="">
          <xdr:nvSpPr>
            <xdr:cNvPr id="41120" name="Check Box 160" hidden="1">
              <a:extLst>
                <a:ext uri="{63B3BB69-23CF-44E3-9099-C40C66FF867C}">
                  <a14:compatExt spid="_x0000_s4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28</xdr:row>
          <xdr:rowOff>0</xdr:rowOff>
        </xdr:from>
        <xdr:to>
          <xdr:col>6</xdr:col>
          <xdr:colOff>1438275</xdr:colOff>
          <xdr:row>29</xdr:row>
          <xdr:rowOff>19050</xdr:rowOff>
        </xdr:to>
        <xdr:sp macro="" textlink="">
          <xdr:nvSpPr>
            <xdr:cNvPr id="41121" name="Check Box 161" hidden="1">
              <a:extLst>
                <a:ext uri="{63B3BB69-23CF-44E3-9099-C40C66FF867C}">
                  <a14:compatExt spid="_x0000_s4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29</xdr:row>
          <xdr:rowOff>0</xdr:rowOff>
        </xdr:from>
        <xdr:to>
          <xdr:col>6</xdr:col>
          <xdr:colOff>1438275</xdr:colOff>
          <xdr:row>30</xdr:row>
          <xdr:rowOff>19050</xdr:rowOff>
        </xdr:to>
        <xdr:sp macro="" textlink="">
          <xdr:nvSpPr>
            <xdr:cNvPr id="41122" name="Check Box 162" hidden="1">
              <a:extLst>
                <a:ext uri="{63B3BB69-23CF-44E3-9099-C40C66FF867C}">
                  <a14:compatExt spid="_x0000_s4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30</xdr:row>
          <xdr:rowOff>0</xdr:rowOff>
        </xdr:from>
        <xdr:to>
          <xdr:col>6</xdr:col>
          <xdr:colOff>1438275</xdr:colOff>
          <xdr:row>31</xdr:row>
          <xdr:rowOff>19050</xdr:rowOff>
        </xdr:to>
        <xdr:sp macro="" textlink="">
          <xdr:nvSpPr>
            <xdr:cNvPr id="41123" name="Check Box 163" hidden="1">
              <a:extLst>
                <a:ext uri="{63B3BB69-23CF-44E3-9099-C40C66FF867C}">
                  <a14:compatExt spid="_x0000_s4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31</xdr:row>
          <xdr:rowOff>0</xdr:rowOff>
        </xdr:from>
        <xdr:to>
          <xdr:col>6</xdr:col>
          <xdr:colOff>1438275</xdr:colOff>
          <xdr:row>32</xdr:row>
          <xdr:rowOff>19050</xdr:rowOff>
        </xdr:to>
        <xdr:sp macro="" textlink="">
          <xdr:nvSpPr>
            <xdr:cNvPr id="41124" name="Check Box 164" hidden="1">
              <a:extLst>
                <a:ext uri="{63B3BB69-23CF-44E3-9099-C40C66FF867C}">
                  <a14:compatExt spid="_x0000_s4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32</xdr:row>
          <xdr:rowOff>0</xdr:rowOff>
        </xdr:from>
        <xdr:to>
          <xdr:col>6</xdr:col>
          <xdr:colOff>1438275</xdr:colOff>
          <xdr:row>33</xdr:row>
          <xdr:rowOff>19050</xdr:rowOff>
        </xdr:to>
        <xdr:sp macro="" textlink="">
          <xdr:nvSpPr>
            <xdr:cNvPr id="41125" name="Check Box 165" hidden="1">
              <a:extLst>
                <a:ext uri="{63B3BB69-23CF-44E3-9099-C40C66FF867C}">
                  <a14:compatExt spid="_x0000_s4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33</xdr:row>
          <xdr:rowOff>0</xdr:rowOff>
        </xdr:from>
        <xdr:to>
          <xdr:col>6</xdr:col>
          <xdr:colOff>1438275</xdr:colOff>
          <xdr:row>34</xdr:row>
          <xdr:rowOff>19050</xdr:rowOff>
        </xdr:to>
        <xdr:sp macro="" textlink="">
          <xdr:nvSpPr>
            <xdr:cNvPr id="41126" name="Check Box 166" hidden="1">
              <a:extLst>
                <a:ext uri="{63B3BB69-23CF-44E3-9099-C40C66FF867C}">
                  <a14:compatExt spid="_x0000_s4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34</xdr:row>
          <xdr:rowOff>0</xdr:rowOff>
        </xdr:from>
        <xdr:to>
          <xdr:col>6</xdr:col>
          <xdr:colOff>1438275</xdr:colOff>
          <xdr:row>35</xdr:row>
          <xdr:rowOff>19050</xdr:rowOff>
        </xdr:to>
        <xdr:sp macro="" textlink="">
          <xdr:nvSpPr>
            <xdr:cNvPr id="41127" name="Check Box 167" hidden="1">
              <a:extLst>
                <a:ext uri="{63B3BB69-23CF-44E3-9099-C40C66FF867C}">
                  <a14:compatExt spid="_x0000_s4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35</xdr:row>
          <xdr:rowOff>0</xdr:rowOff>
        </xdr:from>
        <xdr:to>
          <xdr:col>6</xdr:col>
          <xdr:colOff>1438275</xdr:colOff>
          <xdr:row>36</xdr:row>
          <xdr:rowOff>19050</xdr:rowOff>
        </xdr:to>
        <xdr:sp macro="" textlink="">
          <xdr:nvSpPr>
            <xdr:cNvPr id="41128" name="Check Box 168" hidden="1">
              <a:extLst>
                <a:ext uri="{63B3BB69-23CF-44E3-9099-C40C66FF867C}">
                  <a14:compatExt spid="_x0000_s4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36</xdr:row>
          <xdr:rowOff>0</xdr:rowOff>
        </xdr:from>
        <xdr:to>
          <xdr:col>4</xdr:col>
          <xdr:colOff>1438275</xdr:colOff>
          <xdr:row>37</xdr:row>
          <xdr:rowOff>19050</xdr:rowOff>
        </xdr:to>
        <xdr:sp macro="" textlink="">
          <xdr:nvSpPr>
            <xdr:cNvPr id="41130" name="Check Box 170" hidden="1">
              <a:extLst>
                <a:ext uri="{63B3BB69-23CF-44E3-9099-C40C66FF867C}">
                  <a14:compatExt spid="_x0000_s4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36</xdr:row>
          <xdr:rowOff>0</xdr:rowOff>
        </xdr:from>
        <xdr:to>
          <xdr:col>5</xdr:col>
          <xdr:colOff>1485900</xdr:colOff>
          <xdr:row>37</xdr:row>
          <xdr:rowOff>19050</xdr:rowOff>
        </xdr:to>
        <xdr:sp macro="" textlink="">
          <xdr:nvSpPr>
            <xdr:cNvPr id="41131" name="Check Box 171" hidden="1">
              <a:extLst>
                <a:ext uri="{63B3BB69-23CF-44E3-9099-C40C66FF867C}">
                  <a14:compatExt spid="_x0000_s4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36</xdr:row>
          <xdr:rowOff>0</xdr:rowOff>
        </xdr:from>
        <xdr:to>
          <xdr:col>6</xdr:col>
          <xdr:colOff>1466850</xdr:colOff>
          <xdr:row>37</xdr:row>
          <xdr:rowOff>19050</xdr:rowOff>
        </xdr:to>
        <xdr:sp macro="" textlink="">
          <xdr:nvSpPr>
            <xdr:cNvPr id="41132" name="Check Box 172" hidden="1">
              <a:extLst>
                <a:ext uri="{63B3BB69-23CF-44E3-9099-C40C66FF867C}">
                  <a14:compatExt spid="_x0000_s4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40</xdr:row>
          <xdr:rowOff>180975</xdr:rowOff>
        </xdr:from>
        <xdr:to>
          <xdr:col>3</xdr:col>
          <xdr:colOff>1104900</xdr:colOff>
          <xdr:row>41</xdr:row>
          <xdr:rowOff>133350</xdr:rowOff>
        </xdr:to>
        <xdr:sp macro="" textlink="">
          <xdr:nvSpPr>
            <xdr:cNvPr id="41134" name="Check Box 174" hidden="1">
              <a:extLst>
                <a:ext uri="{63B3BB69-23CF-44E3-9099-C40C66FF867C}">
                  <a14:compatExt spid="_x0000_s4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43</xdr:row>
          <xdr:rowOff>19050</xdr:rowOff>
        </xdr:from>
        <xdr:to>
          <xdr:col>3</xdr:col>
          <xdr:colOff>1095375</xdr:colOff>
          <xdr:row>43</xdr:row>
          <xdr:rowOff>209550</xdr:rowOff>
        </xdr:to>
        <xdr:sp macro="" textlink="">
          <xdr:nvSpPr>
            <xdr:cNvPr id="41135" name="Check Box 175" hidden="1">
              <a:extLst>
                <a:ext uri="{63B3BB69-23CF-44E3-9099-C40C66FF867C}">
                  <a14:compatExt spid="_x0000_s4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45</xdr:row>
          <xdr:rowOff>19050</xdr:rowOff>
        </xdr:from>
        <xdr:to>
          <xdr:col>3</xdr:col>
          <xdr:colOff>1095375</xdr:colOff>
          <xdr:row>45</xdr:row>
          <xdr:rowOff>209550</xdr:rowOff>
        </xdr:to>
        <xdr:sp macro="" textlink="">
          <xdr:nvSpPr>
            <xdr:cNvPr id="41136" name="Check Box 176" hidden="1">
              <a:extLst>
                <a:ext uri="{63B3BB69-23CF-44E3-9099-C40C66FF867C}">
                  <a14:compatExt spid="_x0000_s4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476250</xdr:colOff>
          <xdr:row>142</xdr:row>
          <xdr:rowOff>28575</xdr:rowOff>
        </xdr:from>
        <xdr:to>
          <xdr:col>2</xdr:col>
          <xdr:colOff>57150</xdr:colOff>
          <xdr:row>142</xdr:row>
          <xdr:rowOff>409575</xdr:rowOff>
        </xdr:to>
        <xdr:sp macro="" textlink="">
          <xdr:nvSpPr>
            <xdr:cNvPr id="56373" name="Check Box 53" hidden="1">
              <a:extLst>
                <a:ext uri="{63B3BB69-23CF-44E3-9099-C40C66FF867C}">
                  <a14:compatExt spid="_x0000_s5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143</xdr:row>
          <xdr:rowOff>114300</xdr:rowOff>
        </xdr:from>
        <xdr:to>
          <xdr:col>2</xdr:col>
          <xdr:colOff>66675</xdr:colOff>
          <xdr:row>144</xdr:row>
          <xdr:rowOff>314325</xdr:rowOff>
        </xdr:to>
        <xdr:sp macro="" textlink="">
          <xdr:nvSpPr>
            <xdr:cNvPr id="56374" name="Check Box 54" hidden="1">
              <a:extLst>
                <a:ext uri="{63B3BB69-23CF-44E3-9099-C40C66FF867C}">
                  <a14:compatExt spid="_x0000_s56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145</xdr:row>
          <xdr:rowOff>95250</xdr:rowOff>
        </xdr:from>
        <xdr:to>
          <xdr:col>2</xdr:col>
          <xdr:colOff>57150</xdr:colOff>
          <xdr:row>146</xdr:row>
          <xdr:rowOff>276225</xdr:rowOff>
        </xdr:to>
        <xdr:sp macro="" textlink="">
          <xdr:nvSpPr>
            <xdr:cNvPr id="56375" name="Check Box 55" hidden="1">
              <a:extLst>
                <a:ext uri="{63B3BB69-23CF-44E3-9099-C40C66FF867C}">
                  <a14:compatExt spid="_x0000_s56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147</xdr:row>
          <xdr:rowOff>104775</xdr:rowOff>
        </xdr:from>
        <xdr:to>
          <xdr:col>2</xdr:col>
          <xdr:colOff>57150</xdr:colOff>
          <xdr:row>148</xdr:row>
          <xdr:rowOff>285750</xdr:rowOff>
        </xdr:to>
        <xdr:sp macro="" textlink="">
          <xdr:nvSpPr>
            <xdr:cNvPr id="56376" name="Check Box 56" hidden="1">
              <a:extLst>
                <a:ext uri="{63B3BB69-23CF-44E3-9099-C40C66FF867C}">
                  <a14:compatExt spid="_x0000_s56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biteams/Users/brdesouza/Desktop/PD_Debt_Sprint3_Drop2_SubmissionTemplate_BRU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Data"/>
      <sheetName val="Overview"/>
      <sheetName val="Submission Details"/>
      <sheetName val="Omission Details"/>
      <sheetName val="Passporting Details"/>
      <sheetName val="Issuer Details"/>
      <sheetName val="OmissionLookups"/>
      <sheetName val="SDLookups"/>
      <sheetName val="IDLookups"/>
      <sheetName val="Securities Details"/>
      <sheetName val="Approval"/>
      <sheetName val="ApprovalLookups"/>
      <sheetName val=" Passporting Details Old"/>
    </sheetNames>
    <sheetDataSet>
      <sheetData sheetId="0"/>
      <sheetData sheetId="1"/>
      <sheetData sheetId="2"/>
      <sheetData sheetId="3"/>
      <sheetData sheetId="4"/>
      <sheetData sheetId="5"/>
      <sheetData sheetId="6"/>
      <sheetData sheetId="7">
        <row r="2">
          <cell r="C2" t="str">
            <v>Amendment</v>
          </cell>
        </row>
        <row r="3">
          <cell r="C3" t="str">
            <v>Base Prospectus with complete set of Final Terms</v>
          </cell>
        </row>
        <row r="4">
          <cell r="C4" t="str">
            <v>Base Prospectus without complete set of Final Terms</v>
          </cell>
        </row>
        <row r="5">
          <cell r="C5" t="str">
            <v>Financial Supplement</v>
          </cell>
        </row>
        <row r="6">
          <cell r="C6" t="str">
            <v>Prospectus - Series / Drawdown</v>
          </cell>
        </row>
        <row r="7">
          <cell r="C7" t="str">
            <v>Prospectus - Standalone</v>
          </cell>
        </row>
        <row r="8">
          <cell r="C8" t="str">
            <v>Registration Document</v>
          </cell>
        </row>
        <row r="9">
          <cell r="C9" t="str">
            <v>Securities Note</v>
          </cell>
        </row>
        <row r="10">
          <cell r="C10" t="str">
            <v>Securities Note with Final Terms as part of Tripartite Base Prospectus</v>
          </cell>
        </row>
        <row r="11">
          <cell r="C11" t="str">
            <v>Securities Note without Final Terms as part of Tripartite Base Prospectus</v>
          </cell>
        </row>
        <row r="12">
          <cell r="C12" t="str">
            <v>Supplement</v>
          </cell>
        </row>
        <row r="13">
          <cell r="C13" t="str">
            <v>Universal Registration Document</v>
          </cell>
        </row>
      </sheetData>
      <sheetData sheetId="8"/>
      <sheetData sheetId="9"/>
      <sheetData sheetId="10"/>
      <sheetData sheetId="11"/>
      <sheetData sheetId="12"/>
    </sheetDataSet>
  </externalBook>
</externalLink>
</file>

<file path=xl/tables/table1.xml><?xml version="1.0" encoding="utf-8"?>
<table xmlns="http://schemas.openxmlformats.org/spreadsheetml/2006/main" id="2" name="Table2" displayName="Table2" ref="G1:H4" totalsRowShown="0" headerRowDxfId="1">
  <autoFilter ref="G1:H4"/>
  <tableColumns count="2">
    <tableColumn id="1" name="Securities Note"/>
    <tableColumn id="2" name="Securities Note - ESM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2.vml"/><Relationship Id="rId7" Type="http://schemas.openxmlformats.org/officeDocument/2006/relationships/ctrlProp" Target="../ctrlProps/ctrlProp4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40.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7.xml"/><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47" Type="http://schemas.openxmlformats.org/officeDocument/2006/relationships/ctrlProp" Target="../ctrlProps/ctrlProp88.xml"/><Relationship Id="rId63" Type="http://schemas.openxmlformats.org/officeDocument/2006/relationships/ctrlProp" Target="../ctrlProps/ctrlProp104.xml"/><Relationship Id="rId68" Type="http://schemas.openxmlformats.org/officeDocument/2006/relationships/ctrlProp" Target="../ctrlProps/ctrlProp109.xml"/><Relationship Id="rId84" Type="http://schemas.openxmlformats.org/officeDocument/2006/relationships/ctrlProp" Target="../ctrlProps/ctrlProp125.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38" Type="http://schemas.openxmlformats.org/officeDocument/2006/relationships/ctrlProp" Target="../ctrlProps/ctrlProp179.xml"/><Relationship Id="rId154" Type="http://schemas.openxmlformats.org/officeDocument/2006/relationships/ctrlProp" Target="../ctrlProps/ctrlProp195.xml"/><Relationship Id="rId159" Type="http://schemas.openxmlformats.org/officeDocument/2006/relationships/ctrlProp" Target="../ctrlProps/ctrlProp200.xml"/><Relationship Id="rId170" Type="http://schemas.openxmlformats.org/officeDocument/2006/relationships/ctrlProp" Target="../ctrlProps/ctrlProp211.xml"/><Relationship Id="rId16" Type="http://schemas.openxmlformats.org/officeDocument/2006/relationships/ctrlProp" Target="../ctrlProps/ctrlProp5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37" Type="http://schemas.openxmlformats.org/officeDocument/2006/relationships/ctrlProp" Target="../ctrlProps/ctrlProp78.xml"/><Relationship Id="rId53" Type="http://schemas.openxmlformats.org/officeDocument/2006/relationships/ctrlProp" Target="../ctrlProps/ctrlProp94.xml"/><Relationship Id="rId58" Type="http://schemas.openxmlformats.org/officeDocument/2006/relationships/ctrlProp" Target="../ctrlProps/ctrlProp99.xml"/><Relationship Id="rId74" Type="http://schemas.openxmlformats.org/officeDocument/2006/relationships/ctrlProp" Target="../ctrlProps/ctrlProp115.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28" Type="http://schemas.openxmlformats.org/officeDocument/2006/relationships/ctrlProp" Target="../ctrlProps/ctrlProp169.xml"/><Relationship Id="rId144" Type="http://schemas.openxmlformats.org/officeDocument/2006/relationships/ctrlProp" Target="../ctrlProps/ctrlProp185.xml"/><Relationship Id="rId149" Type="http://schemas.openxmlformats.org/officeDocument/2006/relationships/ctrlProp" Target="../ctrlProps/ctrlProp190.xml"/><Relationship Id="rId5" Type="http://schemas.openxmlformats.org/officeDocument/2006/relationships/ctrlProp" Target="../ctrlProps/ctrlProp46.xml"/><Relationship Id="rId90" Type="http://schemas.openxmlformats.org/officeDocument/2006/relationships/ctrlProp" Target="../ctrlProps/ctrlProp131.xml"/><Relationship Id="rId95" Type="http://schemas.openxmlformats.org/officeDocument/2006/relationships/ctrlProp" Target="../ctrlProps/ctrlProp136.xml"/><Relationship Id="rId160" Type="http://schemas.openxmlformats.org/officeDocument/2006/relationships/ctrlProp" Target="../ctrlProps/ctrlProp201.xml"/><Relationship Id="rId165" Type="http://schemas.openxmlformats.org/officeDocument/2006/relationships/ctrlProp" Target="../ctrlProps/ctrlProp206.xml"/><Relationship Id="rId22" Type="http://schemas.openxmlformats.org/officeDocument/2006/relationships/ctrlProp" Target="../ctrlProps/ctrlProp63.xml"/><Relationship Id="rId27" Type="http://schemas.openxmlformats.org/officeDocument/2006/relationships/ctrlProp" Target="../ctrlProps/ctrlProp68.xml"/><Relationship Id="rId43" Type="http://schemas.openxmlformats.org/officeDocument/2006/relationships/ctrlProp" Target="../ctrlProps/ctrlProp84.xml"/><Relationship Id="rId48" Type="http://schemas.openxmlformats.org/officeDocument/2006/relationships/ctrlProp" Target="../ctrlProps/ctrlProp89.xml"/><Relationship Id="rId64" Type="http://schemas.openxmlformats.org/officeDocument/2006/relationships/ctrlProp" Target="../ctrlProps/ctrlProp105.xml"/><Relationship Id="rId69" Type="http://schemas.openxmlformats.org/officeDocument/2006/relationships/ctrlProp" Target="../ctrlProps/ctrlProp110.xml"/><Relationship Id="rId113" Type="http://schemas.openxmlformats.org/officeDocument/2006/relationships/ctrlProp" Target="../ctrlProps/ctrlProp154.xml"/><Relationship Id="rId118" Type="http://schemas.openxmlformats.org/officeDocument/2006/relationships/ctrlProp" Target="../ctrlProps/ctrlProp159.xml"/><Relationship Id="rId134" Type="http://schemas.openxmlformats.org/officeDocument/2006/relationships/ctrlProp" Target="../ctrlProps/ctrlProp175.xml"/><Relationship Id="rId139" Type="http://schemas.openxmlformats.org/officeDocument/2006/relationships/ctrlProp" Target="../ctrlProps/ctrlProp180.xml"/><Relationship Id="rId80" Type="http://schemas.openxmlformats.org/officeDocument/2006/relationships/ctrlProp" Target="../ctrlProps/ctrlProp121.xml"/><Relationship Id="rId85" Type="http://schemas.openxmlformats.org/officeDocument/2006/relationships/ctrlProp" Target="../ctrlProps/ctrlProp126.xml"/><Relationship Id="rId150" Type="http://schemas.openxmlformats.org/officeDocument/2006/relationships/ctrlProp" Target="../ctrlProps/ctrlProp191.xml"/><Relationship Id="rId155" Type="http://schemas.openxmlformats.org/officeDocument/2006/relationships/ctrlProp" Target="../ctrlProps/ctrlProp196.xml"/><Relationship Id="rId171" Type="http://schemas.openxmlformats.org/officeDocument/2006/relationships/ctrlProp" Target="../ctrlProps/ctrlProp212.xml"/><Relationship Id="rId12" Type="http://schemas.openxmlformats.org/officeDocument/2006/relationships/ctrlProp" Target="../ctrlProps/ctrlProp53.xml"/><Relationship Id="rId17" Type="http://schemas.openxmlformats.org/officeDocument/2006/relationships/ctrlProp" Target="../ctrlProps/ctrlProp58.xml"/><Relationship Id="rId33" Type="http://schemas.openxmlformats.org/officeDocument/2006/relationships/ctrlProp" Target="../ctrlProps/ctrlProp74.xml"/><Relationship Id="rId38" Type="http://schemas.openxmlformats.org/officeDocument/2006/relationships/ctrlProp" Target="../ctrlProps/ctrlProp79.xml"/><Relationship Id="rId59" Type="http://schemas.openxmlformats.org/officeDocument/2006/relationships/ctrlProp" Target="../ctrlProps/ctrlProp100.xml"/><Relationship Id="rId103" Type="http://schemas.openxmlformats.org/officeDocument/2006/relationships/ctrlProp" Target="../ctrlProps/ctrlProp144.xml"/><Relationship Id="rId108" Type="http://schemas.openxmlformats.org/officeDocument/2006/relationships/ctrlProp" Target="../ctrlProps/ctrlProp149.xml"/><Relationship Id="rId124" Type="http://schemas.openxmlformats.org/officeDocument/2006/relationships/ctrlProp" Target="../ctrlProps/ctrlProp165.xml"/><Relationship Id="rId129" Type="http://schemas.openxmlformats.org/officeDocument/2006/relationships/ctrlProp" Target="../ctrlProps/ctrlProp170.xml"/><Relationship Id="rId54" Type="http://schemas.openxmlformats.org/officeDocument/2006/relationships/ctrlProp" Target="../ctrlProps/ctrlProp95.xml"/><Relationship Id="rId70" Type="http://schemas.openxmlformats.org/officeDocument/2006/relationships/ctrlProp" Target="../ctrlProps/ctrlProp111.xml"/><Relationship Id="rId75" Type="http://schemas.openxmlformats.org/officeDocument/2006/relationships/ctrlProp" Target="../ctrlProps/ctrlProp116.xml"/><Relationship Id="rId91" Type="http://schemas.openxmlformats.org/officeDocument/2006/relationships/ctrlProp" Target="../ctrlProps/ctrlProp132.xml"/><Relationship Id="rId96" Type="http://schemas.openxmlformats.org/officeDocument/2006/relationships/ctrlProp" Target="../ctrlProps/ctrlProp137.xml"/><Relationship Id="rId140" Type="http://schemas.openxmlformats.org/officeDocument/2006/relationships/ctrlProp" Target="../ctrlProps/ctrlProp181.xml"/><Relationship Id="rId145" Type="http://schemas.openxmlformats.org/officeDocument/2006/relationships/ctrlProp" Target="../ctrlProps/ctrlProp186.xml"/><Relationship Id="rId161" Type="http://schemas.openxmlformats.org/officeDocument/2006/relationships/ctrlProp" Target="../ctrlProps/ctrlProp202.xml"/><Relationship Id="rId166" Type="http://schemas.openxmlformats.org/officeDocument/2006/relationships/ctrlProp" Target="../ctrlProps/ctrlProp207.xml"/><Relationship Id="rId1" Type="http://schemas.openxmlformats.org/officeDocument/2006/relationships/printerSettings" Target="../printerSettings/printerSettings8.bin"/><Relationship Id="rId6" Type="http://schemas.openxmlformats.org/officeDocument/2006/relationships/ctrlProp" Target="../ctrlProps/ctrlProp47.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6" Type="http://schemas.openxmlformats.org/officeDocument/2006/relationships/ctrlProp" Target="../ctrlProps/ctrlProp147.xml"/><Relationship Id="rId114" Type="http://schemas.openxmlformats.org/officeDocument/2006/relationships/ctrlProp" Target="../ctrlProps/ctrlProp155.xml"/><Relationship Id="rId119" Type="http://schemas.openxmlformats.org/officeDocument/2006/relationships/ctrlProp" Target="../ctrlProps/ctrlProp160.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60" Type="http://schemas.openxmlformats.org/officeDocument/2006/relationships/ctrlProp" Target="../ctrlProps/ctrlProp101.xml"/><Relationship Id="rId65" Type="http://schemas.openxmlformats.org/officeDocument/2006/relationships/ctrlProp" Target="../ctrlProps/ctrlProp106.xml"/><Relationship Id="rId73" Type="http://schemas.openxmlformats.org/officeDocument/2006/relationships/ctrlProp" Target="../ctrlProps/ctrlProp114.xml"/><Relationship Id="rId78" Type="http://schemas.openxmlformats.org/officeDocument/2006/relationships/ctrlProp" Target="../ctrlProps/ctrlProp119.xml"/><Relationship Id="rId81" Type="http://schemas.openxmlformats.org/officeDocument/2006/relationships/ctrlProp" Target="../ctrlProps/ctrlProp122.xml"/><Relationship Id="rId86" Type="http://schemas.openxmlformats.org/officeDocument/2006/relationships/ctrlProp" Target="../ctrlProps/ctrlProp127.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30" Type="http://schemas.openxmlformats.org/officeDocument/2006/relationships/ctrlProp" Target="../ctrlProps/ctrlProp171.xml"/><Relationship Id="rId135" Type="http://schemas.openxmlformats.org/officeDocument/2006/relationships/ctrlProp" Target="../ctrlProps/ctrlProp176.xml"/><Relationship Id="rId143" Type="http://schemas.openxmlformats.org/officeDocument/2006/relationships/ctrlProp" Target="../ctrlProps/ctrlProp184.xml"/><Relationship Id="rId148" Type="http://schemas.openxmlformats.org/officeDocument/2006/relationships/ctrlProp" Target="../ctrlProps/ctrlProp189.xml"/><Relationship Id="rId151" Type="http://schemas.openxmlformats.org/officeDocument/2006/relationships/ctrlProp" Target="../ctrlProps/ctrlProp192.xml"/><Relationship Id="rId156" Type="http://schemas.openxmlformats.org/officeDocument/2006/relationships/ctrlProp" Target="../ctrlProps/ctrlProp197.xml"/><Relationship Id="rId164" Type="http://schemas.openxmlformats.org/officeDocument/2006/relationships/ctrlProp" Target="../ctrlProps/ctrlProp205.xml"/><Relationship Id="rId169" Type="http://schemas.openxmlformats.org/officeDocument/2006/relationships/ctrlProp" Target="../ctrlProps/ctrlProp210.xml"/><Relationship Id="rId4" Type="http://schemas.openxmlformats.org/officeDocument/2006/relationships/ctrlProp" Target="../ctrlProps/ctrlProp45.xml"/><Relationship Id="rId9" Type="http://schemas.openxmlformats.org/officeDocument/2006/relationships/ctrlProp" Target="../ctrlProps/ctrlProp50.xml"/><Relationship Id="rId172" Type="http://schemas.openxmlformats.org/officeDocument/2006/relationships/ctrlProp" Target="../ctrlProps/ctrlProp213.xml"/><Relationship Id="rId13" Type="http://schemas.openxmlformats.org/officeDocument/2006/relationships/ctrlProp" Target="../ctrlProps/ctrlProp54.xml"/><Relationship Id="rId18" Type="http://schemas.openxmlformats.org/officeDocument/2006/relationships/ctrlProp" Target="../ctrlProps/ctrlProp59.xml"/><Relationship Id="rId39" Type="http://schemas.openxmlformats.org/officeDocument/2006/relationships/ctrlProp" Target="../ctrlProps/ctrlProp80.xml"/><Relationship Id="rId109" Type="http://schemas.openxmlformats.org/officeDocument/2006/relationships/ctrlProp" Target="../ctrlProps/ctrlProp150.xml"/><Relationship Id="rId34" Type="http://schemas.openxmlformats.org/officeDocument/2006/relationships/ctrlProp" Target="../ctrlProps/ctrlProp75.xml"/><Relationship Id="rId50" Type="http://schemas.openxmlformats.org/officeDocument/2006/relationships/ctrlProp" Target="../ctrlProps/ctrlProp91.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04" Type="http://schemas.openxmlformats.org/officeDocument/2006/relationships/ctrlProp" Target="../ctrlProps/ctrlProp145.xml"/><Relationship Id="rId120" Type="http://schemas.openxmlformats.org/officeDocument/2006/relationships/ctrlProp" Target="../ctrlProps/ctrlProp161.xml"/><Relationship Id="rId125" Type="http://schemas.openxmlformats.org/officeDocument/2006/relationships/ctrlProp" Target="../ctrlProps/ctrlProp166.xml"/><Relationship Id="rId141" Type="http://schemas.openxmlformats.org/officeDocument/2006/relationships/ctrlProp" Target="../ctrlProps/ctrlProp182.xml"/><Relationship Id="rId146" Type="http://schemas.openxmlformats.org/officeDocument/2006/relationships/ctrlProp" Target="../ctrlProps/ctrlProp187.xml"/><Relationship Id="rId167" Type="http://schemas.openxmlformats.org/officeDocument/2006/relationships/ctrlProp" Target="../ctrlProps/ctrlProp208.xml"/><Relationship Id="rId7" Type="http://schemas.openxmlformats.org/officeDocument/2006/relationships/ctrlProp" Target="../ctrlProps/ctrlProp48.xml"/><Relationship Id="rId71" Type="http://schemas.openxmlformats.org/officeDocument/2006/relationships/ctrlProp" Target="../ctrlProps/ctrlProp112.xml"/><Relationship Id="rId92" Type="http://schemas.openxmlformats.org/officeDocument/2006/relationships/ctrlProp" Target="../ctrlProps/ctrlProp133.xml"/><Relationship Id="rId162" Type="http://schemas.openxmlformats.org/officeDocument/2006/relationships/ctrlProp" Target="../ctrlProps/ctrlProp203.xml"/><Relationship Id="rId2" Type="http://schemas.openxmlformats.org/officeDocument/2006/relationships/drawing" Target="../drawings/drawing4.xml"/><Relationship Id="rId29" Type="http://schemas.openxmlformats.org/officeDocument/2006/relationships/ctrlProp" Target="../ctrlProps/ctrlProp70.xml"/><Relationship Id="rId24" Type="http://schemas.openxmlformats.org/officeDocument/2006/relationships/ctrlProp" Target="../ctrlProps/ctrlProp65.xml"/><Relationship Id="rId40" Type="http://schemas.openxmlformats.org/officeDocument/2006/relationships/ctrlProp" Target="../ctrlProps/ctrlProp81.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15" Type="http://schemas.openxmlformats.org/officeDocument/2006/relationships/ctrlProp" Target="../ctrlProps/ctrlProp156.xml"/><Relationship Id="rId131" Type="http://schemas.openxmlformats.org/officeDocument/2006/relationships/ctrlProp" Target="../ctrlProps/ctrlProp172.xml"/><Relationship Id="rId136" Type="http://schemas.openxmlformats.org/officeDocument/2006/relationships/ctrlProp" Target="../ctrlProps/ctrlProp177.xml"/><Relationship Id="rId157" Type="http://schemas.openxmlformats.org/officeDocument/2006/relationships/ctrlProp" Target="../ctrlProps/ctrlProp198.xml"/><Relationship Id="rId61" Type="http://schemas.openxmlformats.org/officeDocument/2006/relationships/ctrlProp" Target="../ctrlProps/ctrlProp102.xml"/><Relationship Id="rId82" Type="http://schemas.openxmlformats.org/officeDocument/2006/relationships/ctrlProp" Target="../ctrlProps/ctrlProp123.xml"/><Relationship Id="rId152" Type="http://schemas.openxmlformats.org/officeDocument/2006/relationships/ctrlProp" Target="../ctrlProps/ctrlProp193.xml"/><Relationship Id="rId19" Type="http://schemas.openxmlformats.org/officeDocument/2006/relationships/ctrlProp" Target="../ctrlProps/ctrlProp60.xml"/><Relationship Id="rId14" Type="http://schemas.openxmlformats.org/officeDocument/2006/relationships/ctrlProp" Target="../ctrlProps/ctrlProp55.xml"/><Relationship Id="rId30" Type="http://schemas.openxmlformats.org/officeDocument/2006/relationships/ctrlProp" Target="../ctrlProps/ctrlProp71.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105" Type="http://schemas.openxmlformats.org/officeDocument/2006/relationships/ctrlProp" Target="../ctrlProps/ctrlProp146.xml"/><Relationship Id="rId126" Type="http://schemas.openxmlformats.org/officeDocument/2006/relationships/ctrlProp" Target="../ctrlProps/ctrlProp167.xml"/><Relationship Id="rId147" Type="http://schemas.openxmlformats.org/officeDocument/2006/relationships/ctrlProp" Target="../ctrlProps/ctrlProp188.xml"/><Relationship Id="rId168" Type="http://schemas.openxmlformats.org/officeDocument/2006/relationships/ctrlProp" Target="../ctrlProps/ctrlProp209.xml"/><Relationship Id="rId8" Type="http://schemas.openxmlformats.org/officeDocument/2006/relationships/ctrlProp" Target="../ctrlProps/ctrlProp49.xml"/><Relationship Id="rId51" Type="http://schemas.openxmlformats.org/officeDocument/2006/relationships/ctrlProp" Target="../ctrlProps/ctrlProp92.xml"/><Relationship Id="rId72" Type="http://schemas.openxmlformats.org/officeDocument/2006/relationships/ctrlProp" Target="../ctrlProps/ctrlProp113.xml"/><Relationship Id="rId93" Type="http://schemas.openxmlformats.org/officeDocument/2006/relationships/ctrlProp" Target="../ctrlProps/ctrlProp134.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163" Type="http://schemas.openxmlformats.org/officeDocument/2006/relationships/ctrlProp" Target="../ctrlProps/ctrlProp204.xml"/><Relationship Id="rId3" Type="http://schemas.openxmlformats.org/officeDocument/2006/relationships/vmlDrawing" Target="../drawings/vmlDrawing3.vml"/><Relationship Id="rId25" Type="http://schemas.openxmlformats.org/officeDocument/2006/relationships/ctrlProp" Target="../ctrlProps/ctrlProp66.xml"/><Relationship Id="rId46" Type="http://schemas.openxmlformats.org/officeDocument/2006/relationships/ctrlProp" Target="../ctrlProps/ctrlProp87.xml"/><Relationship Id="rId67" Type="http://schemas.openxmlformats.org/officeDocument/2006/relationships/ctrlProp" Target="../ctrlProps/ctrlProp108.xml"/><Relationship Id="rId116" Type="http://schemas.openxmlformats.org/officeDocument/2006/relationships/ctrlProp" Target="../ctrlProps/ctrlProp157.xml"/><Relationship Id="rId137" Type="http://schemas.openxmlformats.org/officeDocument/2006/relationships/ctrlProp" Target="../ctrlProps/ctrlProp178.xml"/><Relationship Id="rId158" Type="http://schemas.openxmlformats.org/officeDocument/2006/relationships/ctrlProp" Target="../ctrlProps/ctrlProp199.xml"/><Relationship Id="rId20" Type="http://schemas.openxmlformats.org/officeDocument/2006/relationships/ctrlProp" Target="../ctrlProps/ctrlProp61.xml"/><Relationship Id="rId41" Type="http://schemas.openxmlformats.org/officeDocument/2006/relationships/ctrlProp" Target="../ctrlProps/ctrlProp82.xml"/><Relationship Id="rId62" Type="http://schemas.openxmlformats.org/officeDocument/2006/relationships/ctrlProp" Target="../ctrlProps/ctrlProp103.xml"/><Relationship Id="rId83" Type="http://schemas.openxmlformats.org/officeDocument/2006/relationships/ctrlProp" Target="../ctrlProps/ctrlProp124.xml"/><Relationship Id="rId88" Type="http://schemas.openxmlformats.org/officeDocument/2006/relationships/ctrlProp" Target="../ctrlProps/ctrlProp129.xml"/><Relationship Id="rId111" Type="http://schemas.openxmlformats.org/officeDocument/2006/relationships/ctrlProp" Target="../ctrlProps/ctrlProp152.xml"/><Relationship Id="rId132" Type="http://schemas.openxmlformats.org/officeDocument/2006/relationships/ctrlProp" Target="../ctrlProps/ctrlProp173.xml"/><Relationship Id="rId153" Type="http://schemas.openxmlformats.org/officeDocument/2006/relationships/ctrlProp" Target="../ctrlProps/ctrlProp19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17.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16.xml"/><Relationship Id="rId5" Type="http://schemas.openxmlformats.org/officeDocument/2006/relationships/ctrlProp" Target="../ctrlProps/ctrlProp215.xml"/><Relationship Id="rId4" Type="http://schemas.openxmlformats.org/officeDocument/2006/relationships/ctrlProp" Target="../ctrlProps/ctrlProp2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F215"/>
  <sheetViews>
    <sheetView showZeros="0" zoomScale="55" zoomScaleNormal="55" workbookViewId="0"/>
  </sheetViews>
  <sheetFormatPr defaultRowHeight="15" x14ac:dyDescent="0.25"/>
  <cols>
    <col min="1" max="1" width="39.28515625" customWidth="1"/>
    <col min="2" max="2" width="84.5703125" customWidth="1"/>
    <col min="3" max="3" width="45.5703125" customWidth="1"/>
    <col min="4" max="4" width="60.28515625" customWidth="1"/>
    <col min="5" max="5" width="29.28515625" bestFit="1" customWidth="1"/>
    <col min="6" max="6" width="58.7109375" bestFit="1" customWidth="1"/>
    <col min="7" max="7" width="44.28515625" bestFit="1" customWidth="1"/>
    <col min="8" max="8" width="15.42578125" bestFit="1" customWidth="1"/>
    <col min="9" max="9" width="19.28515625" bestFit="1" customWidth="1"/>
    <col min="10" max="11" width="19.28515625" customWidth="1"/>
    <col min="12" max="12" width="16.42578125" customWidth="1"/>
    <col min="13" max="13" width="42.5703125" customWidth="1"/>
    <col min="14" max="15" width="41.42578125" bestFit="1" customWidth="1"/>
    <col min="16" max="16" width="42.42578125" bestFit="1" customWidth="1"/>
    <col min="17" max="17" width="35.28515625" bestFit="1" customWidth="1"/>
    <col min="18" max="18" width="28.42578125" bestFit="1" customWidth="1"/>
    <col min="19" max="19" width="28.7109375" customWidth="1"/>
    <col min="20" max="20" width="45.28515625" customWidth="1"/>
    <col min="21" max="21" width="33" customWidth="1"/>
    <col min="22" max="22" width="33.7109375" bestFit="1" customWidth="1"/>
    <col min="23" max="23" width="49.28515625" customWidth="1"/>
    <col min="24" max="24" width="24.7109375" customWidth="1"/>
    <col min="25" max="25" width="21.5703125" customWidth="1"/>
    <col min="26" max="26" width="28.7109375" customWidth="1"/>
    <col min="27" max="27" width="35.28515625" customWidth="1"/>
    <col min="28" max="28" width="22.28515625" style="181" customWidth="1"/>
    <col min="29" max="29" width="20.42578125" style="181" customWidth="1"/>
    <col min="30" max="30" width="18" style="181" customWidth="1"/>
    <col min="31" max="31" width="17.7109375" style="181" customWidth="1"/>
    <col min="32" max="32" width="42.7109375" style="181" bestFit="1" customWidth="1"/>
    <col min="33" max="33" width="36.28515625" style="181" customWidth="1"/>
    <col min="34" max="34" width="19.28515625" style="181" customWidth="1"/>
    <col min="35" max="35" width="38.28515625" style="181" customWidth="1"/>
    <col min="36" max="36" width="24.7109375" style="181" customWidth="1"/>
    <col min="37" max="37" width="32.7109375" style="181" customWidth="1"/>
    <col min="38" max="38" width="29.7109375" style="181" customWidth="1"/>
    <col min="39" max="39" width="29.5703125" style="181" bestFit="1" customWidth="1"/>
    <col min="40" max="40" width="20.42578125" style="181" bestFit="1" customWidth="1"/>
    <col min="41" max="41" width="17.28515625" style="181" customWidth="1"/>
    <col min="42" max="42" width="23.28515625" style="181" bestFit="1" customWidth="1"/>
    <col min="43" max="43" width="20.5703125" style="181" customWidth="1"/>
    <col min="44" max="44" width="36.5703125" style="181" bestFit="1" customWidth="1"/>
    <col min="45" max="45" width="24.7109375" style="181" customWidth="1"/>
    <col min="46" max="46" width="21.7109375" style="181" customWidth="1"/>
    <col min="47" max="47" width="27.7109375" style="181" bestFit="1" customWidth="1"/>
    <col min="48" max="48" width="24.28515625" style="181" customWidth="1"/>
    <col min="49" max="49" width="63.28515625" style="181" customWidth="1"/>
    <col min="50" max="50" width="26" style="181" customWidth="1"/>
    <col min="51" max="51" width="24.7109375" style="181" customWidth="1"/>
    <col min="52" max="52" width="15.7109375" style="181" bestFit="1" customWidth="1"/>
    <col min="53" max="54" width="17.28515625" style="181" customWidth="1"/>
    <col min="55" max="55" width="27.7109375" style="181" customWidth="1"/>
    <col min="56" max="56" width="20.5703125" style="181" customWidth="1"/>
    <col min="57" max="57" width="63.42578125" style="181" customWidth="1"/>
    <col min="58" max="58" width="19.5703125" style="181" customWidth="1"/>
    <col min="59" max="59" width="17.7109375" style="181" customWidth="1"/>
    <col min="60" max="60" width="14.7109375" style="181" customWidth="1"/>
    <col min="61" max="61" width="14.42578125" style="181" customWidth="1"/>
    <col min="62" max="62" width="19.5703125" style="181" customWidth="1"/>
    <col min="63" max="63" width="9.28515625" style="181"/>
    <col min="64" max="64" width="19.7109375" style="181" customWidth="1"/>
    <col min="65" max="65" width="17.5703125" style="181" customWidth="1"/>
    <col min="66" max="66" width="33.42578125" style="181" customWidth="1"/>
    <col min="67" max="67" width="34.42578125" style="181" bestFit="1" customWidth="1"/>
    <col min="68" max="68" width="17.7109375" style="181" bestFit="1" customWidth="1"/>
    <col min="69" max="69" width="16.7109375" customWidth="1"/>
    <col min="70" max="70" width="17.7109375" customWidth="1"/>
    <col min="71" max="71" width="17.42578125" customWidth="1"/>
    <col min="72" max="72" width="17.7109375" customWidth="1"/>
    <col min="73" max="73" width="24.7109375" customWidth="1"/>
    <col min="74" max="74" width="10.28515625" customWidth="1"/>
    <col min="75" max="76" width="10.7109375" customWidth="1"/>
    <col min="78" max="78" width="16.28515625" customWidth="1"/>
    <col min="79" max="79" width="12.5703125" customWidth="1"/>
    <col min="80" max="80" width="14" customWidth="1"/>
    <col min="81" max="81" width="12" customWidth="1"/>
  </cols>
  <sheetData>
    <row r="1" spans="1:8" ht="23.25" x14ac:dyDescent="0.25">
      <c r="A1" s="194" t="s">
        <v>748</v>
      </c>
      <c r="B1" s="195"/>
      <c r="C1" s="196"/>
      <c r="D1" s="197"/>
      <c r="E1" s="162" t="s">
        <v>749</v>
      </c>
      <c r="F1" s="162" t="s">
        <v>750</v>
      </c>
      <c r="G1" s="162" t="s">
        <v>751</v>
      </c>
      <c r="H1" s="162" t="s">
        <v>1143</v>
      </c>
    </row>
    <row r="2" spans="1:8" ht="14.65" customHeight="1" x14ac:dyDescent="0.25">
      <c r="A2" s="198" t="s">
        <v>752</v>
      </c>
      <c r="B2" s="199" t="s">
        <v>334</v>
      </c>
      <c r="C2" s="199" t="s">
        <v>754</v>
      </c>
      <c r="D2" s="200" t="s">
        <v>755</v>
      </c>
      <c r="E2" s="161" t="str">
        <f>B3</f>
        <v>Debt</v>
      </c>
      <c r="F2" t="str">
        <f>IF('Submission Details'!C5=1,"New",
      IF('Submission Details'!C5=2,"Redraft",
         IF('Submission Details'!C5=3,"For Approval",
            IF('Submission Details'!C5=4,"Update",
  IF('Submission Details'!C5=5,"Modification (after approval)",
 IF('Submission Details'!C5=6,"Correction (after approval)",
 IF('Submission Details'!C5=7,"Subsequent Passporting Request (after approval)","New")))))))</f>
        <v>New</v>
      </c>
      <c r="G2" s="161" t="s">
        <v>756</v>
      </c>
      <c r="H2" s="161" t="s">
        <v>1143</v>
      </c>
    </row>
    <row r="3" spans="1:8" ht="96.75" customHeight="1" x14ac:dyDescent="0.25">
      <c r="A3" s="201" t="s">
        <v>749</v>
      </c>
      <c r="B3" s="202" t="str">
        <f>IF('Submission Details'!C5=4,"Job Update","Debt")</f>
        <v>Debt</v>
      </c>
      <c r="C3" s="202" t="s">
        <v>757</v>
      </c>
      <c r="D3" s="203" t="s">
        <v>176</v>
      </c>
    </row>
    <row r="4" spans="1:8" x14ac:dyDescent="0.25">
      <c r="A4" s="204" t="s">
        <v>758</v>
      </c>
      <c r="B4" s="205"/>
      <c r="C4" s="205" t="s">
        <v>759</v>
      </c>
      <c r="D4" s="206" t="s">
        <v>760</v>
      </c>
    </row>
    <row r="5" spans="1:8" x14ac:dyDescent="0.25">
      <c r="A5" s="207" t="s">
        <v>645</v>
      </c>
      <c r="B5" s="208">
        <f>'Submission Details'!D14</f>
        <v>0</v>
      </c>
      <c r="C5" s="208" t="s">
        <v>761</v>
      </c>
      <c r="D5" s="209" t="s">
        <v>151</v>
      </c>
    </row>
    <row r="6" spans="1:8" x14ac:dyDescent="0.25">
      <c r="A6" s="210" t="s">
        <v>762</v>
      </c>
      <c r="B6" s="211">
        <f>'Submission Details'!C15</f>
        <v>0</v>
      </c>
      <c r="C6" s="211" t="s">
        <v>763</v>
      </c>
      <c r="D6" s="212"/>
      <c r="E6" s="297" t="s">
        <v>1162</v>
      </c>
      <c r="F6" s="297" t="str">
        <f>IF(OR('Submission Details'!D14=SDLookups!C12,'Submission Details'!D14=SDLookups!C5),'Submission Details'!F14,"")</f>
        <v/>
      </c>
    </row>
    <row r="7" spans="1:8" x14ac:dyDescent="0.25">
      <c r="A7" s="213"/>
      <c r="B7" s="214"/>
      <c r="C7" s="214"/>
      <c r="D7" s="212"/>
    </row>
    <row r="8" spans="1:8" x14ac:dyDescent="0.25">
      <c r="A8" s="215" t="s">
        <v>461</v>
      </c>
      <c r="B8" s="216">
        <f>'Submission Details'!D15</f>
        <v>0</v>
      </c>
      <c r="C8" s="216" t="s">
        <v>922</v>
      </c>
      <c r="D8" s="212"/>
    </row>
    <row r="9" spans="1:8" x14ac:dyDescent="0.25">
      <c r="A9" s="201" t="s">
        <v>764</v>
      </c>
      <c r="B9" s="202">
        <f>'Submission Details'!E21</f>
        <v>0</v>
      </c>
      <c r="C9" s="202" t="s">
        <v>765</v>
      </c>
      <c r="D9" s="203" t="s">
        <v>351</v>
      </c>
    </row>
    <row r="10" spans="1:8" x14ac:dyDescent="0.25">
      <c r="A10" s="217" t="s">
        <v>766</v>
      </c>
      <c r="B10" s="218">
        <f>'Submission Details'!E22</f>
        <v>0</v>
      </c>
      <c r="C10" s="218" t="s">
        <v>767</v>
      </c>
      <c r="D10" s="203"/>
    </row>
    <row r="11" spans="1:8" x14ac:dyDescent="0.25">
      <c r="A11" s="219" t="s">
        <v>165</v>
      </c>
      <c r="B11" s="220">
        <f>'Submission Details'!E23</f>
        <v>0</v>
      </c>
      <c r="C11" s="220" t="s">
        <v>1347</v>
      </c>
      <c r="D11" s="203" t="s">
        <v>768</v>
      </c>
    </row>
    <row r="12" spans="1:8" x14ac:dyDescent="0.25">
      <c r="A12" s="215" t="s">
        <v>769</v>
      </c>
      <c r="B12" s="216" t="str">
        <f>'Submission Details'!O33</f>
        <v/>
      </c>
      <c r="C12" s="216" t="s">
        <v>770</v>
      </c>
      <c r="D12" s="212" t="s">
        <v>340</v>
      </c>
    </row>
    <row r="13" spans="1:8" x14ac:dyDescent="0.25">
      <c r="A13" s="215" t="s">
        <v>771</v>
      </c>
      <c r="B13" s="216" t="str">
        <f>IF(OR('Submission Details'!G29 = TRUE, 'Submission Details'!G30 = TRUE,'Submission Details'!G31 = TRUE,'Submission Details'!G32 = TRUE, 'Submission Details'!G33 = TRUE), 'Submission Details'!J29,"")</f>
        <v/>
      </c>
      <c r="C13" s="216" t="s">
        <v>772</v>
      </c>
      <c r="D13" s="212"/>
    </row>
    <row r="14" spans="1:8" x14ac:dyDescent="0.25">
      <c r="A14" s="213"/>
      <c r="B14" s="214"/>
      <c r="C14" s="214"/>
      <c r="D14" s="212"/>
    </row>
    <row r="15" spans="1:8" x14ac:dyDescent="0.25">
      <c r="A15" s="213"/>
      <c r="B15" s="214"/>
      <c r="C15" s="214"/>
      <c r="D15" s="212"/>
    </row>
    <row r="16" spans="1:8" x14ac:dyDescent="0.25">
      <c r="A16" s="213"/>
      <c r="B16" s="214"/>
      <c r="C16" s="214"/>
      <c r="D16" s="212"/>
    </row>
    <row r="17" spans="1:4" x14ac:dyDescent="0.25">
      <c r="A17" s="213"/>
      <c r="B17" s="214"/>
      <c r="C17" s="214"/>
      <c r="D17" s="212"/>
    </row>
    <row r="18" spans="1:4" x14ac:dyDescent="0.25">
      <c r="A18" s="213"/>
      <c r="B18" s="214"/>
      <c r="C18" s="214"/>
      <c r="D18" s="212"/>
    </row>
    <row r="19" spans="1:4" x14ac:dyDescent="0.25">
      <c r="A19" s="201" t="s">
        <v>27</v>
      </c>
      <c r="B19" s="202" t="str">
        <f>'Submission Details'!E40</f>
        <v>No</v>
      </c>
      <c r="C19" s="202" t="s">
        <v>773</v>
      </c>
      <c r="D19" s="221" t="s">
        <v>594</v>
      </c>
    </row>
    <row r="20" spans="1:4" x14ac:dyDescent="0.25">
      <c r="A20" s="215" t="s">
        <v>28</v>
      </c>
      <c r="B20" s="216" t="str">
        <f>'Submission Details'!E43</f>
        <v>No</v>
      </c>
      <c r="C20" s="216" t="s">
        <v>774</v>
      </c>
      <c r="D20" s="222" t="s">
        <v>177</v>
      </c>
    </row>
    <row r="21" spans="1:4" x14ac:dyDescent="0.25">
      <c r="A21" s="201" t="s">
        <v>775</v>
      </c>
      <c r="B21" s="202">
        <f>'Submission Details'!D46</f>
        <v>0</v>
      </c>
      <c r="C21" s="202" t="s">
        <v>776</v>
      </c>
      <c r="D21" s="203" t="s">
        <v>152</v>
      </c>
    </row>
    <row r="22" spans="1:4" x14ac:dyDescent="0.25">
      <c r="A22" s="201" t="s">
        <v>777</v>
      </c>
      <c r="B22" s="202">
        <f>'Submission Details'!D47</f>
        <v>0</v>
      </c>
      <c r="C22" s="202" t="s">
        <v>778</v>
      </c>
      <c r="D22" s="203"/>
    </row>
    <row r="23" spans="1:4" x14ac:dyDescent="0.25">
      <c r="A23" s="201" t="s">
        <v>779</v>
      </c>
      <c r="B23" s="202">
        <f>'Submission Details'!D48</f>
        <v>0</v>
      </c>
      <c r="C23" s="205" t="s">
        <v>780</v>
      </c>
      <c r="D23" s="203"/>
    </row>
    <row r="24" spans="1:4" ht="15.75" thickBot="1" x14ac:dyDescent="0.3">
      <c r="A24" s="223" t="s">
        <v>1146</v>
      </c>
      <c r="B24" s="224" t="str">
        <f>IF('Submission Details'!G36=TRUE,'Submission Details'!J36,"")</f>
        <v/>
      </c>
      <c r="C24" s="224"/>
      <c r="D24" s="225"/>
    </row>
    <row r="25" spans="1:4" x14ac:dyDescent="0.25">
      <c r="A25" s="226" t="s">
        <v>18</v>
      </c>
      <c r="B25" s="227"/>
      <c r="C25" s="228"/>
      <c r="D25" s="229"/>
    </row>
    <row r="26" spans="1:4" x14ac:dyDescent="0.25">
      <c r="A26" s="230" t="s">
        <v>752</v>
      </c>
      <c r="B26" s="231" t="s">
        <v>753</v>
      </c>
      <c r="C26" s="231" t="s">
        <v>754</v>
      </c>
      <c r="D26" s="232" t="s">
        <v>755</v>
      </c>
    </row>
    <row r="27" spans="1:4" x14ac:dyDescent="0.25">
      <c r="A27" s="233" t="s">
        <v>781</v>
      </c>
      <c r="B27" s="234"/>
      <c r="C27" s="234" t="s">
        <v>782</v>
      </c>
      <c r="D27" s="212" t="s">
        <v>163</v>
      </c>
    </row>
    <row r="28" spans="1:4" x14ac:dyDescent="0.25">
      <c r="A28" s="263" t="s">
        <v>783</v>
      </c>
      <c r="B28" s="264">
        <f>'Securities Details'!E6</f>
        <v>0</v>
      </c>
      <c r="C28" s="265" t="s">
        <v>784</v>
      </c>
      <c r="D28" s="212"/>
    </row>
    <row r="29" spans="1:4" x14ac:dyDescent="0.25">
      <c r="A29" s="263" t="s">
        <v>785</v>
      </c>
      <c r="B29" s="264" t="s">
        <v>916</v>
      </c>
      <c r="C29" s="265" t="s">
        <v>786</v>
      </c>
      <c r="D29" s="212"/>
    </row>
    <row r="30" spans="1:4" x14ac:dyDescent="0.25">
      <c r="A30" s="263" t="s">
        <v>787</v>
      </c>
      <c r="B30" s="264">
        <f>'Securities Details'!E7</f>
        <v>0</v>
      </c>
      <c r="C30" s="265" t="s">
        <v>788</v>
      </c>
      <c r="D30" s="212"/>
    </row>
    <row r="31" spans="1:4" x14ac:dyDescent="0.25">
      <c r="A31" s="213" t="s">
        <v>789</v>
      </c>
      <c r="B31" s="214"/>
      <c r="C31" s="214" t="s">
        <v>790</v>
      </c>
      <c r="D31" s="212"/>
    </row>
    <row r="32" spans="1:4" x14ac:dyDescent="0.25">
      <c r="A32" s="213" t="s">
        <v>791</v>
      </c>
      <c r="B32" s="214"/>
      <c r="C32" s="214" t="s">
        <v>792</v>
      </c>
      <c r="D32" s="212"/>
    </row>
    <row r="33" spans="1:4" x14ac:dyDescent="0.25">
      <c r="A33" s="263" t="s">
        <v>793</v>
      </c>
      <c r="B33" s="264">
        <f>'Securities Details'!E8</f>
        <v>0</v>
      </c>
      <c r="C33" s="265" t="s">
        <v>794</v>
      </c>
      <c r="D33" s="212"/>
    </row>
    <row r="34" spans="1:4" x14ac:dyDescent="0.25">
      <c r="A34" s="263" t="s">
        <v>795</v>
      </c>
      <c r="B34" s="264">
        <f>'Securities Details'!E9</f>
        <v>0</v>
      </c>
      <c r="C34" s="265" t="s">
        <v>796</v>
      </c>
      <c r="D34" s="212"/>
    </row>
    <row r="35" spans="1:4" x14ac:dyDescent="0.25">
      <c r="A35" s="266" t="s">
        <v>797</v>
      </c>
      <c r="B35" s="264" t="str">
        <f>IF(B34="Other",'Securities Details'!G9,"")</f>
        <v/>
      </c>
      <c r="C35" s="265" t="s">
        <v>798</v>
      </c>
      <c r="D35" s="212"/>
    </row>
    <row r="36" spans="1:4" x14ac:dyDescent="0.25">
      <c r="A36" s="213" t="s">
        <v>799</v>
      </c>
      <c r="B36" s="214"/>
      <c r="C36" s="214" t="s">
        <v>800</v>
      </c>
      <c r="D36" s="212"/>
    </row>
    <row r="37" spans="1:4" x14ac:dyDescent="0.25">
      <c r="A37" s="213" t="s">
        <v>801</v>
      </c>
      <c r="B37" s="214"/>
      <c r="C37" s="214" t="s">
        <v>802</v>
      </c>
      <c r="D37" s="212"/>
    </row>
    <row r="38" spans="1:4" x14ac:dyDescent="0.25">
      <c r="A38" s="213" t="s">
        <v>803</v>
      </c>
      <c r="B38" s="214"/>
      <c r="C38" s="214" t="s">
        <v>804</v>
      </c>
      <c r="D38" s="212"/>
    </row>
    <row r="39" spans="1:4" x14ac:dyDescent="0.25">
      <c r="A39" s="213" t="s">
        <v>805</v>
      </c>
      <c r="B39" s="214"/>
      <c r="C39" s="214" t="s">
        <v>806</v>
      </c>
      <c r="D39" s="212"/>
    </row>
    <row r="40" spans="1:4" x14ac:dyDescent="0.25">
      <c r="A40" s="213" t="s">
        <v>919</v>
      </c>
      <c r="B40" s="214" t="s">
        <v>409</v>
      </c>
      <c r="C40" s="214" t="s">
        <v>920</v>
      </c>
      <c r="D40" s="212"/>
    </row>
    <row r="41" spans="1:4" x14ac:dyDescent="0.25">
      <c r="A41" s="213" t="s">
        <v>1091</v>
      </c>
      <c r="B41" s="214">
        <f>'Securities Details'!E11</f>
        <v>0</v>
      </c>
      <c r="C41" s="214"/>
      <c r="D41" s="212"/>
    </row>
    <row r="42" spans="1:4" x14ac:dyDescent="0.25">
      <c r="A42" s="263" t="s">
        <v>808</v>
      </c>
      <c r="B42" s="267">
        <f>'Securities Details'!E13</f>
        <v>0</v>
      </c>
      <c r="C42" s="267" t="s">
        <v>1148</v>
      </c>
      <c r="D42" s="212"/>
    </row>
    <row r="43" spans="1:4" x14ac:dyDescent="0.25">
      <c r="A43" s="213" t="s">
        <v>807</v>
      </c>
      <c r="B43" s="214" t="s">
        <v>182</v>
      </c>
      <c r="C43" s="214" t="s">
        <v>773</v>
      </c>
      <c r="D43" s="212"/>
    </row>
    <row r="44" spans="1:4" ht="15.75" thickBot="1" x14ac:dyDescent="0.3">
      <c r="A44" s="223"/>
      <c r="B44" s="235"/>
      <c r="C44" s="224"/>
      <c r="D44" s="236"/>
    </row>
    <row r="45" spans="1:4" ht="15.75" thickBot="1" x14ac:dyDescent="0.3"/>
    <row r="46" spans="1:4" x14ac:dyDescent="0.25">
      <c r="A46" s="237" t="s">
        <v>26</v>
      </c>
      <c r="B46" s="238"/>
      <c r="C46" s="196"/>
      <c r="D46" s="197"/>
    </row>
    <row r="47" spans="1:4" x14ac:dyDescent="0.25">
      <c r="A47" s="198" t="s">
        <v>752</v>
      </c>
      <c r="B47" s="199" t="s">
        <v>753</v>
      </c>
      <c r="C47" s="199" t="s">
        <v>754</v>
      </c>
      <c r="D47" s="200" t="s">
        <v>755</v>
      </c>
    </row>
    <row r="48" spans="1:4" x14ac:dyDescent="0.25">
      <c r="A48" s="201" t="s">
        <v>809</v>
      </c>
      <c r="B48" s="202" t="str">
        <f>IF(F2="For Approval",Approval!D4,"")</f>
        <v/>
      </c>
      <c r="C48" s="202" t="s">
        <v>810</v>
      </c>
      <c r="D48" s="203" t="s">
        <v>598</v>
      </c>
    </row>
    <row r="49" spans="1:4" x14ac:dyDescent="0.25">
      <c r="A49" s="201" t="s">
        <v>811</v>
      </c>
      <c r="B49" s="202" t="str">
        <f>IF(F2="For Approval",Approval!D7,"")</f>
        <v/>
      </c>
      <c r="C49" s="202" t="s">
        <v>810</v>
      </c>
      <c r="D49" s="203"/>
    </row>
    <row r="50" spans="1:4" x14ac:dyDescent="0.25">
      <c r="A50" s="201" t="s">
        <v>812</v>
      </c>
      <c r="B50" s="202" t="str">
        <f>IF(F2="For Approval",Approval!D11,"")</f>
        <v/>
      </c>
      <c r="C50" s="202" t="s">
        <v>810</v>
      </c>
      <c r="D50" s="203"/>
    </row>
    <row r="51" spans="1:4" x14ac:dyDescent="0.25">
      <c r="A51" s="201" t="s">
        <v>813</v>
      </c>
      <c r="B51" s="202" t="str">
        <f>IF(F2="For Approval",Approval!F11,"")</f>
        <v/>
      </c>
      <c r="C51" s="202" t="s">
        <v>810</v>
      </c>
      <c r="D51" s="203"/>
    </row>
    <row r="52" spans="1:4" x14ac:dyDescent="0.25">
      <c r="A52" s="201" t="s">
        <v>814</v>
      </c>
      <c r="B52" s="202" t="str">
        <f>IF(F2="For Approval",Approval!D12,"")</f>
        <v/>
      </c>
      <c r="C52" s="202" t="s">
        <v>810</v>
      </c>
      <c r="D52" s="203"/>
    </row>
    <row r="53" spans="1:4" x14ac:dyDescent="0.25">
      <c r="A53" s="201" t="s">
        <v>815</v>
      </c>
      <c r="B53" s="202" t="str">
        <f>IF(F2="For Approval",Approval!F12,"")</f>
        <v/>
      </c>
      <c r="C53" s="202" t="s">
        <v>810</v>
      </c>
      <c r="D53" s="203"/>
    </row>
    <row r="54" spans="1:4" x14ac:dyDescent="0.25">
      <c r="A54" s="201" t="s">
        <v>816</v>
      </c>
      <c r="B54" s="202" t="str">
        <f>IF(F2="For Approval",'Submission Details'!E22,"")</f>
        <v/>
      </c>
      <c r="C54" s="202" t="s">
        <v>810</v>
      </c>
      <c r="D54" s="203"/>
    </row>
    <row r="55" spans="1:4" x14ac:dyDescent="0.25">
      <c r="A55" s="201" t="s">
        <v>817</v>
      </c>
      <c r="B55" s="202" t="str">
        <f>IF(F2="For Approval",Approval!D14,"")</f>
        <v/>
      </c>
      <c r="C55" s="202" t="s">
        <v>810</v>
      </c>
      <c r="D55" s="203"/>
    </row>
    <row r="56" spans="1:4" x14ac:dyDescent="0.25">
      <c r="A56" s="201" t="s">
        <v>818</v>
      </c>
      <c r="B56" s="202" t="str">
        <f>IF(F2="For Approval",Approval!D15,"")</f>
        <v/>
      </c>
      <c r="C56" s="202" t="s">
        <v>810</v>
      </c>
      <c r="D56" s="203"/>
    </row>
    <row r="57" spans="1:4" x14ac:dyDescent="0.25">
      <c r="A57" s="201" t="s">
        <v>819</v>
      </c>
      <c r="B57" s="202" t="str">
        <f>IF(F2="For Approval",Approval!D16,"")</f>
        <v/>
      </c>
      <c r="C57" s="202" t="s">
        <v>810</v>
      </c>
      <c r="D57" s="203"/>
    </row>
    <row r="58" spans="1:4" x14ac:dyDescent="0.25">
      <c r="A58" s="201" t="s">
        <v>820</v>
      </c>
      <c r="B58" s="202" t="str">
        <f>IF(F2="For Approval",Approval!D17,"")</f>
        <v/>
      </c>
      <c r="C58" s="202" t="s">
        <v>810</v>
      </c>
      <c r="D58" s="203"/>
    </row>
    <row r="59" spans="1:4" x14ac:dyDescent="0.25">
      <c r="A59" s="201" t="s">
        <v>821</v>
      </c>
      <c r="B59" s="202" t="str">
        <f>IF(F2="For Approval",Approval!D18,"")</f>
        <v/>
      </c>
      <c r="C59" s="202" t="s">
        <v>810</v>
      </c>
      <c r="D59" s="203"/>
    </row>
    <row r="60" spans="1:4" x14ac:dyDescent="0.25">
      <c r="A60" s="201" t="s">
        <v>822</v>
      </c>
      <c r="B60" s="202" t="str">
        <f>IF(F2="For Approval",Approval!F18,"")</f>
        <v/>
      </c>
      <c r="C60" s="202" t="s">
        <v>810</v>
      </c>
      <c r="D60" s="203"/>
    </row>
    <row r="61" spans="1:4" x14ac:dyDescent="0.25">
      <c r="A61" s="215" t="s">
        <v>823</v>
      </c>
      <c r="B61" s="216"/>
      <c r="C61" s="216" t="s">
        <v>824</v>
      </c>
      <c r="D61" s="212" t="s">
        <v>25</v>
      </c>
    </row>
    <row r="62" spans="1:4" x14ac:dyDescent="0.25">
      <c r="A62" s="215" t="s">
        <v>825</v>
      </c>
      <c r="B62" s="216" t="str">
        <f>IF(F2="For Approval",CONCATENATE(Approval!E24, ",",Approval!E25,",",Approval!E26,",",Approval!E27,",",Approval!E28,",",Approval!E29,",",Approval!E30),"")</f>
        <v/>
      </c>
      <c r="C62" s="216" t="s">
        <v>810</v>
      </c>
      <c r="D62" s="212"/>
    </row>
    <row r="63" spans="1:4" x14ac:dyDescent="0.25">
      <c r="A63" s="215"/>
      <c r="B63" s="216"/>
      <c r="C63" s="216" t="s">
        <v>810</v>
      </c>
      <c r="D63" s="212"/>
    </row>
    <row r="64" spans="1:4" x14ac:dyDescent="0.25">
      <c r="A64" s="215"/>
      <c r="B64" s="216"/>
      <c r="C64" s="216" t="s">
        <v>810</v>
      </c>
      <c r="D64" s="212"/>
    </row>
    <row r="65" spans="1:4" x14ac:dyDescent="0.25">
      <c r="A65" s="215"/>
      <c r="B65" s="216"/>
      <c r="C65" s="216" t="s">
        <v>810</v>
      </c>
      <c r="D65" s="212"/>
    </row>
    <row r="66" spans="1:4" x14ac:dyDescent="0.25">
      <c r="A66" s="215"/>
      <c r="B66" s="216"/>
      <c r="C66" s="216" t="s">
        <v>810</v>
      </c>
      <c r="D66" s="212"/>
    </row>
    <row r="67" spans="1:4" x14ac:dyDescent="0.25">
      <c r="A67" s="215"/>
      <c r="B67" s="216"/>
      <c r="C67" s="216" t="s">
        <v>810</v>
      </c>
      <c r="D67" s="212"/>
    </row>
    <row r="68" spans="1:4" x14ac:dyDescent="0.25">
      <c r="A68" s="201" t="s">
        <v>7</v>
      </c>
      <c r="B68" s="202" t="str">
        <f>IF(F2="For Approval",Approval!D33,"")</f>
        <v/>
      </c>
      <c r="C68" s="202" t="s">
        <v>773</v>
      </c>
      <c r="D68" s="203" t="s">
        <v>72</v>
      </c>
    </row>
    <row r="69" spans="1:4" x14ac:dyDescent="0.25">
      <c r="A69" s="201" t="s">
        <v>826</v>
      </c>
      <c r="B69" s="202" t="str">
        <f>IF(F2="For Approval",Approval!D34,"")</f>
        <v/>
      </c>
      <c r="C69" s="202" t="s">
        <v>827</v>
      </c>
      <c r="D69" s="203"/>
    </row>
    <row r="70" spans="1:4" x14ac:dyDescent="0.25">
      <c r="A70" s="201" t="s">
        <v>828</v>
      </c>
      <c r="B70" s="202" t="str">
        <f>IF(F2="For Approval",Approval!D35,"")</f>
        <v/>
      </c>
      <c r="C70" s="202" t="s">
        <v>829</v>
      </c>
      <c r="D70" s="203"/>
    </row>
    <row r="71" spans="1:4" x14ac:dyDescent="0.25">
      <c r="A71" s="201" t="s">
        <v>830</v>
      </c>
      <c r="B71" s="239" t="str">
        <f>IF(F2="For Approval",Approval!D38,"")</f>
        <v/>
      </c>
      <c r="C71" s="202" t="s">
        <v>831</v>
      </c>
      <c r="D71" s="203"/>
    </row>
    <row r="72" spans="1:4" x14ac:dyDescent="0.25">
      <c r="A72" s="201" t="s">
        <v>832</v>
      </c>
      <c r="B72" s="239" t="str">
        <f>IF(F2="For Approval",Approval!D39,"")</f>
        <v/>
      </c>
      <c r="C72" s="202" t="s">
        <v>810</v>
      </c>
      <c r="D72" s="203"/>
    </row>
    <row r="73" spans="1:4" x14ac:dyDescent="0.25">
      <c r="A73" s="201" t="s">
        <v>833</v>
      </c>
      <c r="B73" s="239" t="str">
        <f>IF(F2="For Approval",Approval!D40,"")</f>
        <v/>
      </c>
      <c r="C73" s="202" t="s">
        <v>810</v>
      </c>
      <c r="D73" s="203"/>
    </row>
    <row r="74" spans="1:4" x14ac:dyDescent="0.25">
      <c r="A74" s="201" t="s">
        <v>834</v>
      </c>
      <c r="B74" s="202"/>
      <c r="C74" s="202" t="s">
        <v>810</v>
      </c>
      <c r="D74" s="203"/>
    </row>
    <row r="75" spans="1:4" x14ac:dyDescent="0.25">
      <c r="A75" s="201" t="s">
        <v>835</v>
      </c>
      <c r="B75" s="202" t="str">
        <f>IF(F2="For Approval",CONCATENATE(Approval!G33,",",Approval!G34,",",Approval!G35,",",Approval!G36,",",Approval!G37,",",Approval!G38,",",Approval!G39),"")</f>
        <v/>
      </c>
      <c r="C75" s="202" t="s">
        <v>810</v>
      </c>
      <c r="D75" s="203"/>
    </row>
    <row r="76" spans="1:4" x14ac:dyDescent="0.25">
      <c r="A76" s="201"/>
      <c r="B76" s="202"/>
      <c r="C76" s="202" t="s">
        <v>810</v>
      </c>
      <c r="D76" s="203"/>
    </row>
    <row r="77" spans="1:4" x14ac:dyDescent="0.25">
      <c r="A77" s="201"/>
      <c r="B77" s="202"/>
      <c r="C77" s="202" t="s">
        <v>810</v>
      </c>
      <c r="D77" s="203"/>
    </row>
    <row r="78" spans="1:4" x14ac:dyDescent="0.25">
      <c r="A78" s="201" t="s">
        <v>1136</v>
      </c>
      <c r="B78" s="202" t="str">
        <f>IF(F2="For Approval",Approval!D19,"")</f>
        <v/>
      </c>
      <c r="C78" s="202" t="s">
        <v>810</v>
      </c>
      <c r="D78" s="203"/>
    </row>
    <row r="79" spans="1:4" x14ac:dyDescent="0.25">
      <c r="A79" s="201" t="s">
        <v>1137</v>
      </c>
      <c r="B79" s="202" t="str">
        <f>IF(F2="For Approval",Approval!D20,"")</f>
        <v/>
      </c>
      <c r="C79" s="202" t="s">
        <v>810</v>
      </c>
      <c r="D79" s="203"/>
    </row>
    <row r="80" spans="1:4" x14ac:dyDescent="0.25">
      <c r="A80" s="240"/>
      <c r="B80" s="202"/>
      <c r="C80" s="202" t="s">
        <v>810</v>
      </c>
      <c r="D80" s="203"/>
    </row>
    <row r="81" spans="1:7" x14ac:dyDescent="0.25">
      <c r="A81" s="215" t="s">
        <v>836</v>
      </c>
      <c r="B81" s="216" t="str">
        <f>IF(F2="For Approval",Approval!D139,"")</f>
        <v/>
      </c>
      <c r="C81" s="216" t="s">
        <v>837</v>
      </c>
      <c r="D81" s="241" t="s">
        <v>118</v>
      </c>
    </row>
    <row r="82" spans="1:7" x14ac:dyDescent="0.25">
      <c r="A82" s="201" t="s">
        <v>838</v>
      </c>
      <c r="B82" s="202" t="str">
        <f>IF(F2="For Approval",Approval!G143,"")</f>
        <v/>
      </c>
      <c r="C82" s="202" t="s">
        <v>810</v>
      </c>
      <c r="D82" s="203" t="s">
        <v>348</v>
      </c>
    </row>
    <row r="83" spans="1:7" x14ac:dyDescent="0.25">
      <c r="A83" s="201" t="s">
        <v>839</v>
      </c>
      <c r="B83" s="202" t="str">
        <f>IF(F2="For Approval",Approval!G145,"")</f>
        <v/>
      </c>
      <c r="C83" s="202" t="s">
        <v>810</v>
      </c>
      <c r="D83" s="203"/>
    </row>
    <row r="84" spans="1:7" ht="30" x14ac:dyDescent="0.25">
      <c r="A84" s="201" t="s">
        <v>840</v>
      </c>
      <c r="B84" s="202" t="str">
        <f>IF(F2="For Approval",Approval!G147,"")</f>
        <v/>
      </c>
      <c r="C84" s="242" t="s">
        <v>841</v>
      </c>
      <c r="D84" s="203"/>
    </row>
    <row r="85" spans="1:7" x14ac:dyDescent="0.25">
      <c r="A85" s="201" t="s">
        <v>842</v>
      </c>
      <c r="B85" s="202" t="str">
        <f>IF(F2="For Approval",Approval!G149,"")</f>
        <v/>
      </c>
      <c r="C85" s="202" t="s">
        <v>810</v>
      </c>
      <c r="D85" s="203"/>
    </row>
    <row r="86" spans="1:7" ht="15.75" thickBot="1" x14ac:dyDescent="0.3">
      <c r="A86" s="243" t="s">
        <v>843</v>
      </c>
      <c r="B86" s="244" t="str">
        <f>IF(F2="For Approval",Approval!D152,"")</f>
        <v/>
      </c>
      <c r="C86" s="244" t="s">
        <v>810</v>
      </c>
      <c r="D86" s="245"/>
    </row>
    <row r="87" spans="1:7" ht="15.75" thickBot="1" x14ac:dyDescent="0.3">
      <c r="A87" s="163"/>
      <c r="B87" s="163"/>
      <c r="C87" s="163"/>
      <c r="D87" s="163"/>
    </row>
    <row r="88" spans="1:7" x14ac:dyDescent="0.25">
      <c r="A88" s="237" t="s">
        <v>844</v>
      </c>
      <c r="B88" s="238"/>
      <c r="C88" s="196"/>
      <c r="D88" s="197"/>
      <c r="F88" s="164" t="s">
        <v>341</v>
      </c>
      <c r="G88" s="164"/>
    </row>
    <row r="89" spans="1:7" x14ac:dyDescent="0.25">
      <c r="A89" s="198" t="s">
        <v>752</v>
      </c>
      <c r="B89" s="199" t="s">
        <v>918</v>
      </c>
      <c r="C89" s="199" t="s">
        <v>754</v>
      </c>
      <c r="D89" s="200" t="s">
        <v>755</v>
      </c>
      <c r="F89" s="165" t="s">
        <v>845</v>
      </c>
      <c r="G89" s="165"/>
    </row>
    <row r="90" spans="1:7" x14ac:dyDescent="0.25">
      <c r="A90" s="215" t="s">
        <v>846</v>
      </c>
      <c r="B90" s="216" t="str">
        <f>IF('Submission Details'!F40="Yes",'Omission Details'!D3,"")</f>
        <v/>
      </c>
      <c r="C90" s="216" t="s">
        <v>847</v>
      </c>
      <c r="D90" s="212" t="s">
        <v>848</v>
      </c>
      <c r="F90" s="165" t="str">
        <f>D114</f>
        <v>Entity Type</v>
      </c>
      <c r="G90" s="165"/>
    </row>
    <row r="91" spans="1:7" x14ac:dyDescent="0.25">
      <c r="A91" s="215" t="s">
        <v>849</v>
      </c>
      <c r="B91" s="216" t="str">
        <f>IF('Submission Details'!F40="Yes",'Omission Details'!F18,"")</f>
        <v/>
      </c>
      <c r="C91" s="216" t="s">
        <v>850</v>
      </c>
      <c r="D91" s="212"/>
      <c r="F91" s="165" t="str">
        <f>E114</f>
        <v>LEI Code</v>
      </c>
      <c r="G91" s="165"/>
    </row>
    <row r="92" spans="1:7" x14ac:dyDescent="0.25">
      <c r="A92" s="215" t="s">
        <v>851</v>
      </c>
      <c r="B92" s="216" t="str">
        <f>IF('Submission Details'!F40="Yes",IF('Omission Details'!C22=TRUE,'Omission Details'!G22,""),"")</f>
        <v/>
      </c>
      <c r="C92" s="216" t="s">
        <v>850</v>
      </c>
      <c r="D92" s="212"/>
      <c r="F92" s="165" t="str">
        <f>F114</f>
        <v>Legal/Corporate Structure</v>
      </c>
      <c r="G92" s="165"/>
    </row>
    <row r="93" spans="1:7" x14ac:dyDescent="0.25">
      <c r="A93" s="215" t="s">
        <v>852</v>
      </c>
      <c r="B93" s="216" t="str">
        <f>IF('Submission Details'!F40="Yes",'Omission Details'!F23,"")</f>
        <v/>
      </c>
      <c r="C93" s="216" t="s">
        <v>850</v>
      </c>
      <c r="D93" s="212"/>
      <c r="F93" s="165" t="str">
        <f>G114</f>
        <v>Jurisdiction of Incorporation</v>
      </c>
      <c r="G93" s="165"/>
    </row>
    <row r="94" spans="1:7" ht="45" x14ac:dyDescent="0.25">
      <c r="A94" s="215" t="s">
        <v>853</v>
      </c>
      <c r="B94" s="216" t="str">
        <f>IF('Submission Details'!F40="Yes",CONCATENATE(B101,", ",B95,", ",B96,", ",B97,", ",B98,", ",B99,", ",B100),"")</f>
        <v/>
      </c>
      <c r="C94" s="246" t="s">
        <v>854</v>
      </c>
      <c r="D94" s="212"/>
      <c r="F94" s="165"/>
      <c r="G94" s="165"/>
    </row>
    <row r="95" spans="1:7" ht="14.65" customHeight="1" x14ac:dyDescent="0.25">
      <c r="A95" s="215" t="s">
        <v>855</v>
      </c>
      <c r="B95" s="216" t="str">
        <f>IF('Submission Details'!F40="Yes",'Omission Details'!E28,"")</f>
        <v/>
      </c>
      <c r="C95" s="216" t="s">
        <v>810</v>
      </c>
      <c r="D95" s="212"/>
      <c r="F95" s="165"/>
      <c r="G95" s="165"/>
    </row>
    <row r="96" spans="1:7" x14ac:dyDescent="0.25">
      <c r="A96" s="215" t="s">
        <v>856</v>
      </c>
      <c r="B96" s="216" t="str">
        <f>IF('Submission Details'!F40="Yes",'Omission Details'!E29,"")</f>
        <v/>
      </c>
      <c r="C96" s="216" t="s">
        <v>810</v>
      </c>
      <c r="D96" s="212"/>
      <c r="F96" s="165"/>
      <c r="G96" s="165"/>
    </row>
    <row r="97" spans="1:51" x14ac:dyDescent="0.25">
      <c r="A97" s="215" t="s">
        <v>857</v>
      </c>
      <c r="B97" s="216" t="str">
        <f>IF('Submission Details'!F40="Yes",'Omission Details'!E30,"")</f>
        <v/>
      </c>
      <c r="C97" s="216" t="s">
        <v>810</v>
      </c>
      <c r="D97" s="212" t="s">
        <v>755</v>
      </c>
      <c r="F97" s="165"/>
      <c r="G97" s="165"/>
    </row>
    <row r="98" spans="1:51" x14ac:dyDescent="0.25">
      <c r="A98" s="215" t="s">
        <v>858</v>
      </c>
      <c r="B98" s="216" t="str">
        <f>IF('Submission Details'!F40="Yes",'Omission Details'!E31,"")</f>
        <v/>
      </c>
      <c r="C98" s="216" t="s">
        <v>810</v>
      </c>
      <c r="D98" s="212"/>
      <c r="F98" s="165"/>
      <c r="G98" s="165"/>
    </row>
    <row r="99" spans="1:51" x14ac:dyDescent="0.25">
      <c r="A99" s="215" t="s">
        <v>859</v>
      </c>
      <c r="B99" s="216" t="str">
        <f>IF('Submission Details'!F40="Yes",'Omission Details'!E32,"")</f>
        <v/>
      </c>
      <c r="C99" s="216" t="s">
        <v>810</v>
      </c>
      <c r="D99" s="212"/>
      <c r="F99" s="165"/>
      <c r="G99" s="165"/>
    </row>
    <row r="100" spans="1:51" x14ac:dyDescent="0.25">
      <c r="A100" s="215" t="s">
        <v>860</v>
      </c>
      <c r="B100" s="216" t="str">
        <f>IF('Submission Details'!F40="Yes",'Omission Details'!E33,"")</f>
        <v/>
      </c>
      <c r="C100" s="216" t="s">
        <v>810</v>
      </c>
      <c r="D100" s="212"/>
    </row>
    <row r="101" spans="1:51" ht="15.75" thickBot="1" x14ac:dyDescent="0.3">
      <c r="A101" s="215" t="s">
        <v>1144</v>
      </c>
      <c r="B101" s="2" t="str">
        <f>IF('Submission Details'!F40="Yes",'Omission Details'!E27,"")</f>
        <v/>
      </c>
      <c r="C101" s="2"/>
      <c r="D101" s="248"/>
    </row>
    <row r="102" spans="1:51" ht="15.75" thickBot="1" x14ac:dyDescent="0.3">
      <c r="A102" s="247" t="s">
        <v>861</v>
      </c>
      <c r="B102" s="249"/>
      <c r="C102" s="249"/>
      <c r="D102" s="225"/>
      <c r="S102" s="280"/>
    </row>
    <row r="104" spans="1:51" ht="15.75" thickBot="1" x14ac:dyDescent="0.3"/>
    <row r="105" spans="1:51" x14ac:dyDescent="0.25">
      <c r="A105" s="250" t="s">
        <v>862</v>
      </c>
      <c r="B105" s="251"/>
      <c r="C105" s="252" t="s">
        <v>754</v>
      </c>
    </row>
    <row r="106" spans="1:51" ht="84" customHeight="1" x14ac:dyDescent="0.25">
      <c r="A106" s="253" t="s">
        <v>863</v>
      </c>
      <c r="B106" s="254" t="str">
        <f>IF('Submission Details'!F43="Yes",SUBSTITUTE(SUBSTITUTE(TRIM(SUBSTITUTE(D106,","," "))," ",","),"Czech,Republic","Czech Republic"),"")</f>
        <v/>
      </c>
      <c r="C106" s="255" t="str">
        <f>IF('Submission Details'!F43="Yes",SUBSTITUTE(SUBSTITUTE(TRIM(SUBSTITUTE(E106,","," "))," ",","),"United,Kingdom","United Kingdom"),"")</f>
        <v/>
      </c>
      <c r="D106" t="b">
        <f>IF('Submission Details'!F43="Yes",
CONCATENATE(
IF(OR(P115="T",Q115="T"),N115,","),",",
IF(OR(P116="T",Q116="T"),N116,","),",",
IF(OR(P117="T",Q117="T"),N117,","),",",
IF(OR(P118="T",Q118="T"),N118,","),",",
IF(OR(P119="T",Q119="T"),N119,","),",",
IF(OR(P120="T",Q120="T"),N120,","),",",
IF(OR(P121="T",Q121="T"),N121,","),",",
IF(OR(P122="T",Q122="T"),N122,","),",",
IF(OR(P123="T",Q123="T"),N123,","),",",
IF(OR(P124="T",Q124="T"),N124,","),",",
IF(OR(P125="T",Q125="T"),N125,","),",",
IF(OR(P126="T",Q126="T"),N126,","),",",
IF(OR(P127="T",Q127="T"),N127,","),",",
IF(OR(P128="T",Q128="T"),N128,","),",",
IF(OR(P129="T",Q129="T"),N129,","),",",
IF(OR(P130="T",Q130="T"),N130,","),",",
IF(OR(P131="T",Q131="T"),N131,","),",",
IF(OR(P132="T",Q132="T"),N132,","),",",
IF(OR(P133="T",Q133="T"),N133,","),",",
IF(OR(P134="T",Q134="T"),N134,","),",",
IF(OR(P135="T",Q135="T"),N135,","),",",
IF(OR(P136="T",Q136="T"),N136,","),",",
IF(OR(P137="T",Q137="T"),N137,","),",",
IF(OR(P138="T",Q138="T"),N138,","),",",
IF(OR(P139="T",Q139="T"),N139,","),",",
IF(OR(P140="T",Q140="T"),N140,","),",",
IF(OR(P141="T",Q141="T"),N141,",")))</f>
        <v>0</v>
      </c>
      <c r="E106" t="b">
        <f>IF('Submission Details'!F43="Yes",
CONCATENATE(
IF(OR(P142="T",Q142="T"),N142,","),",",
IF(OR(P143="T",Q143="T"),N143,","),",",
IF(OR(P144="T",Q144="T"),N144,",")))</f>
        <v>0</v>
      </c>
    </row>
    <row r="107" spans="1:51" x14ac:dyDescent="0.25">
      <c r="A107" s="253" t="s">
        <v>33</v>
      </c>
      <c r="B107" s="256" t="str">
        <f>IF('Submission Details'!F43="Yes",SUBSTITUTE(TRIM(SUBSTITUTE(D107,","," "))," ",","),"")</f>
        <v/>
      </c>
      <c r="C107" s="255" t="s">
        <v>864</v>
      </c>
      <c r="D107" t="str">
        <f>IF('Submission Details'!F43="Yes",
CONCATENATE(
IF(OR(P115="T",Q115="T"),P115,","),",",
IF(OR(P116="T",Q116="T"),P116,","),",",
IF(OR(P117="T",Q117="T"),P117,","),",",
IF(OR(P118="T",Q118="T"),P118,","),",",
IF(OR(P119="T",Q119="T"),P119,","),",",
IF(OR(P120="T",Q120="T"),P120,","),",",
IF(OR(P121="T",Q121="T"),P121,","),",",
IF(OR(P122="T",Q122="T"),P122,","),",",
IF(OR(P123="T",Q123="T"),P123,","),",",
IF(OR(P124="T",Q124="T"),P124,","),",",
IF(OR(P125="T",Q125="T"),P125,","),",",
IF(OR(P126="T",Q126="T"),P126,","),",",
IF(OR(P127="T",Q127="T"),P127,","),",",
IF(OR(P128="T",Q128="T"),P128,","),",",
IF(OR(P129="T",Q129="T"),P129,","),",",
IF(OR(P130="T",Q130="T"),P130,","),",",
IF(OR(P131="T",Q131="T"),P131,","),",",
IF(OR(P132="T",Q132="T"),P132,","),",",
IF(OR(P133="T",Q133="T"),P133,","),",",
IF(OR(P134="T",Q134="T"),P134,","),",",
IF(OR(P135="T",Q135="T"),P135,","),",",
IF(OR(P136="T",Q136="T"),P136,","),",",
IF(OR(P137="T",Q137="T"),P137,","),",",
IF(OR(P138="T",Q138="T"),P138,","),",",
IF(OR(P139="T",Q139="T"),P139,","),",",
IF(OR(P140="T",Q140="T"),P140,","),",",
IF(OR(P141="T",Q141="T"),P141,","),",",
IF(OR(P142="T",Q142="T"),P142,","),",",
IF(OR(P143="T",Q143="T"),P143,","),",",
IF(OR(P144="T",Q144="T"),P144,",")),"")</f>
        <v/>
      </c>
    </row>
    <row r="108" spans="1:51" x14ac:dyDescent="0.25">
      <c r="A108" s="253" t="s">
        <v>34</v>
      </c>
      <c r="B108" s="256" t="str">
        <f>IF('Submission Details'!F43="Yes",SUBSTITUTE(TRIM(SUBSTITUTE(D108,","," "))," ",","),"")</f>
        <v/>
      </c>
      <c r="C108" s="255" t="s">
        <v>865</v>
      </c>
      <c r="D108" t="str">
        <f>IF('Submission Details'!F43="Yes",
CONCATENATE(
IF(OR(P115="T",Q115="T"),Q115,","),",",
IF(OR(P116="T",Q116="T"),Q116,","),",",
IF(OR(P117="T",Q117="T"),Q117,","),",",
IF(OR(P118="T",Q118="T"),Q118,","),",",
IF(OR(P119="T",Q119="T"),Q119,","),",",
IF(OR(P120="T",Q120="T"),Q120,","),",",
IF(OR(P121="T",Q121="T"),Q121,","),",",
IF(OR(P122="T",Q122="T"),Q122,","),",",
IF(OR(P123="T",Q123="T"),Q123,","),",",
IF(OR(P124="T",Q124="T"),Q124,","),",",
IF(OR(P125="T",Q125="T"),Q125,","),",",
IF(OR(P126="T",Q126="T"),Q126,","),",",
IF(OR(P127="T",Q127="T"),Q127,","),",",
IF(OR(P128="T",Q128="T"),Q128,","),",",
IF(OR(P129="T",Q129="T"),Q129,","),",",
IF(OR(P130="T",Q130="T"),Q130,","),",",
IF(OR(P131="T",Q131="T"),Q131,","),",",
IF(OR(P132="T",Q132="T"),Q132,","),",",
IF(OR(P133="T",Q133="T"),Q133,","),",",
IF(OR(P134="T",Q134="T"),Q134,","),",",
IF(OR(P135="T",Q135="T"),Q135,","),",",
IF(OR(P136="T",Q136="T"),Q136,","),",",
IF(OR(P137="T",Q137="T"),Q137,","),",",
IF(OR(P138="T",Q138="T"),Q138,","),",",
IF(OR(P139="T",Q139="T"),Q139,","),",",
IF(OR(P140="T",Q140="T"),Q140,","),",",
IF(OR(P141="T",Q141="T"),Q141,","),",",
IF(OR(P142="T",Q142="T"),Q142,","),",",
IF(OR(P143="T",Q143="T"),Q143,","),",",
IF(OR(P144="T",Q144="T"),Q144,",")),"")</f>
        <v/>
      </c>
    </row>
    <row r="109" spans="1:51" x14ac:dyDescent="0.25">
      <c r="A109" s="253" t="s">
        <v>866</v>
      </c>
      <c r="B109" s="256" t="str">
        <f>IF('Submission Details'!F43="Yes",SUBSTITUTE(TRIM(SUBSTITUTE(D109,","," "))," ",","),"")</f>
        <v/>
      </c>
      <c r="C109" s="255" t="s">
        <v>867</v>
      </c>
      <c r="D109" t="str">
        <f>IF('Submission Details'!F43="Yes",
CONCATENATE(
IF(OR(P115="T",Q115="T"),R115,","),",",
IF(OR(P116="T",Q116="T"),R116,","),",",
IF(OR(P117="T",Q117="T"),R117,","),",",
IF(OR(P118="T",Q118="T"),R118,","),",",
IF(OR(P119="T",Q119="T"),R119,","),",",
IF(OR(P120="T",Q120="T"),R120,","),",",
IF(OR(P121="T",Q121="T"),R121,","),",",
IF(OR(P122="T",Q122="T"),R122,","),",",
IF(OR(P123="T",Q123="T"),R123,","),",",
IF(OR(P124="T",Q124="T"),R124,","),",",
IF(OR(P125="T",Q125="T"),R125,","),",",
IF(OR(P126="T",Q126="T"),R126,","),",",
IF(OR(P127="T",Q127="T"),R127,","),",",
IF(OR(P128="T",Q128="T"),R128,","),",",
IF(OR(P129="T",Q129="T"),R129,","),",",
IF(OR(P130="T",Q130="T"),R130,","),",",
IF(OR(P131="T",Q131="T"),R131,","),",",
IF(OR(P132="T",Q132="T"),R132,","),",",
IF(OR(P133="T",Q133="T"),R133,","),",",
IF(OR(P134="T",Q134="T"),R134,","),",",
IF(OR(P135="T",Q135="T"),R135,","),",",
IF(OR(P136="T",Q136="T"),R136,","),",",
IF(OR(P137="T",Q137="T"),R137,","),",",
IF(OR(P138="T",Q138="T"),R138,","),",",
IF(OR(P139="T",Q139="T"),R139,","),",",
IF(OR(P140="T",Q140="T"),R140,","),",",
IF(OR(P141="T",Q141="T"),R141,","),",",
IF(OR(P142="T",Q142="T"),R142,","),",",
IF(OR(P143="T",Q143="T"),R143,","),",",
IF(OR(P144="T",Q144="T"),R144,",")),"")</f>
        <v/>
      </c>
    </row>
    <row r="110" spans="1:51" ht="15.75" thickBot="1" x14ac:dyDescent="0.3">
      <c r="A110" s="257" t="s">
        <v>1146</v>
      </c>
      <c r="B110" s="224" t="str">
        <f>IF('Submission Details'!F43="Yes",CONCATENATE(SUBSTITUTE(SUBSTITUTE(B109,"T",""),"F",""),S145),"")</f>
        <v/>
      </c>
      <c r="C110" s="258" t="s">
        <v>1147</v>
      </c>
    </row>
    <row r="111" spans="1:51" ht="36" customHeight="1" thickBot="1" x14ac:dyDescent="0.3">
      <c r="D111" s="166" t="s">
        <v>868</v>
      </c>
      <c r="E111" s="167">
        <f>COUNTIFS(C115:C212,"&lt;&gt;",C115:C212,"&lt;&gt;0")</f>
        <v>0</v>
      </c>
      <c r="AB111" s="169" t="s">
        <v>869</v>
      </c>
      <c r="AC111" s="170">
        <f>COUNTIFS(AD115:AD215,"&lt;&gt;",AD115:AD215,"&lt;&gt;0")</f>
        <v>0</v>
      </c>
    </row>
    <row r="112" spans="1:51" ht="14.65" customHeight="1" thickBot="1" x14ac:dyDescent="0.3">
      <c r="B112" s="171"/>
      <c r="C112" s="172" t="s">
        <v>754</v>
      </c>
      <c r="D112" s="172"/>
      <c r="E112" s="172"/>
      <c r="F112" s="172"/>
      <c r="G112" s="172"/>
      <c r="H112" s="172"/>
      <c r="I112" s="172"/>
      <c r="J112" s="172"/>
      <c r="K112" s="173"/>
      <c r="M112" s="174"/>
      <c r="N112" s="175" t="s">
        <v>754</v>
      </c>
      <c r="O112" s="175"/>
      <c r="P112" s="175"/>
      <c r="Q112" s="175"/>
      <c r="R112" s="175"/>
      <c r="T112" s="281"/>
      <c r="U112" s="282"/>
      <c r="V112" s="283" t="s">
        <v>754</v>
      </c>
      <c r="W112" s="284"/>
      <c r="X112" s="284"/>
      <c r="Y112" s="284"/>
      <c r="Z112" s="284"/>
      <c r="AA112" s="285"/>
      <c r="AB112" s="174"/>
      <c r="AC112" s="183"/>
      <c r="AD112" s="183" t="s">
        <v>754</v>
      </c>
      <c r="AE112" s="183"/>
      <c r="AF112" s="183"/>
      <c r="AG112" s="183"/>
      <c r="AH112" s="183"/>
      <c r="AI112" s="183"/>
      <c r="AJ112" s="183"/>
      <c r="AK112" s="183"/>
      <c r="AL112" s="183"/>
      <c r="AM112" s="183"/>
      <c r="AN112" s="183"/>
      <c r="AO112" s="183"/>
      <c r="AP112" s="183"/>
      <c r="AQ112" s="183"/>
      <c r="AR112" s="183"/>
      <c r="AS112" s="183"/>
      <c r="AT112" s="183"/>
      <c r="AU112" s="183"/>
      <c r="AV112" s="183"/>
      <c r="AW112" s="183"/>
      <c r="AX112" s="183"/>
      <c r="AY112" s="183"/>
    </row>
    <row r="113" spans="2:84" ht="32.25" customHeight="1" x14ac:dyDescent="0.35">
      <c r="B113" s="171"/>
      <c r="C113" s="168" t="s">
        <v>870</v>
      </c>
      <c r="D113" s="168" t="s">
        <v>871</v>
      </c>
      <c r="E113" s="168" t="s">
        <v>872</v>
      </c>
      <c r="F113" s="168" t="s">
        <v>873</v>
      </c>
      <c r="G113" s="168" t="s">
        <v>874</v>
      </c>
      <c r="H113" s="168" t="s">
        <v>875</v>
      </c>
      <c r="I113" s="168" t="s">
        <v>876</v>
      </c>
      <c r="J113" s="168" t="s">
        <v>877</v>
      </c>
      <c r="K113" s="4"/>
      <c r="M113" s="174"/>
      <c r="N113" s="168" t="s">
        <v>878</v>
      </c>
      <c r="O113" s="168" t="s">
        <v>878</v>
      </c>
      <c r="P113" s="168" t="s">
        <v>879</v>
      </c>
      <c r="Q113" s="168" t="s">
        <v>880</v>
      </c>
      <c r="R113" s="168" t="s">
        <v>881</v>
      </c>
      <c r="T113" s="286"/>
      <c r="U113" s="287"/>
      <c r="V113" s="288" t="s">
        <v>810</v>
      </c>
      <c r="W113" s="288" t="s">
        <v>810</v>
      </c>
      <c r="X113" s="288" t="s">
        <v>810</v>
      </c>
      <c r="Y113" s="288" t="s">
        <v>810</v>
      </c>
      <c r="Z113" s="288"/>
      <c r="AA113" s="289"/>
      <c r="AB113" s="174"/>
      <c r="AC113" s="185" t="s">
        <v>882</v>
      </c>
      <c r="AD113" s="185" t="s">
        <v>883</v>
      </c>
      <c r="AE113" s="185" t="s">
        <v>810</v>
      </c>
      <c r="AF113" s="185" t="s">
        <v>810</v>
      </c>
      <c r="AG113" s="185" t="s">
        <v>884</v>
      </c>
      <c r="AH113" s="185" t="s">
        <v>885</v>
      </c>
      <c r="AI113" s="185" t="s">
        <v>886</v>
      </c>
      <c r="AJ113" s="185" t="s">
        <v>887</v>
      </c>
      <c r="AK113" s="185" t="s">
        <v>888</v>
      </c>
      <c r="AL113" s="185" t="s">
        <v>889</v>
      </c>
      <c r="AM113" s="185" t="s">
        <v>890</v>
      </c>
      <c r="AN113" s="185" t="s">
        <v>891</v>
      </c>
      <c r="AO113" s="185" t="s">
        <v>892</v>
      </c>
      <c r="AP113" s="185" t="s">
        <v>893</v>
      </c>
      <c r="AQ113" s="185" t="s">
        <v>894</v>
      </c>
      <c r="AR113" s="185" t="s">
        <v>895</v>
      </c>
      <c r="AS113" s="185" t="s">
        <v>896</v>
      </c>
      <c r="AT113" s="185" t="s">
        <v>897</v>
      </c>
      <c r="AU113" s="185" t="s">
        <v>898</v>
      </c>
      <c r="AV113" s="185" t="s">
        <v>899</v>
      </c>
      <c r="AW113" s="185" t="s">
        <v>900</v>
      </c>
      <c r="AX113" s="185" t="s">
        <v>901</v>
      </c>
      <c r="AY113" s="185" t="s">
        <v>902</v>
      </c>
      <c r="BN113" s="601" t="s">
        <v>799</v>
      </c>
      <c r="BO113" s="602"/>
      <c r="BP113" s="603"/>
      <c r="BQ113" s="601" t="s">
        <v>1149</v>
      </c>
      <c r="BR113" s="602"/>
      <c r="BS113" s="602"/>
      <c r="BT113" s="602"/>
      <c r="BU113" s="602"/>
      <c r="BV113" s="602"/>
      <c r="BW113" s="602"/>
      <c r="BX113" s="602"/>
      <c r="BY113" s="602"/>
      <c r="BZ113" s="602"/>
      <c r="CA113" s="602"/>
      <c r="CB113" s="602"/>
      <c r="CC113" s="602"/>
      <c r="CD113" s="602"/>
      <c r="CE113" s="602"/>
      <c r="CF113" s="603"/>
    </row>
    <row r="114" spans="2:84" s="181" customFormat="1" ht="140.25" thickBot="1" x14ac:dyDescent="0.75">
      <c r="B114" s="177" t="s">
        <v>341</v>
      </c>
      <c r="C114" s="183" t="s">
        <v>154</v>
      </c>
      <c r="D114" s="183" t="s">
        <v>156</v>
      </c>
      <c r="E114" s="183" t="s">
        <v>155</v>
      </c>
      <c r="F114" s="183" t="s">
        <v>268</v>
      </c>
      <c r="G114" s="183" t="s">
        <v>389</v>
      </c>
      <c r="H114" s="183" t="s">
        <v>392</v>
      </c>
      <c r="I114" s="183" t="s">
        <v>157</v>
      </c>
      <c r="J114" s="183" t="s">
        <v>269</v>
      </c>
      <c r="K114" s="184"/>
      <c r="M114" s="177" t="s">
        <v>903</v>
      </c>
      <c r="N114" s="183" t="s">
        <v>904</v>
      </c>
      <c r="O114" s="183" t="s">
        <v>473</v>
      </c>
      <c r="P114" s="183" t="s">
        <v>33</v>
      </c>
      <c r="Q114" s="183" t="s">
        <v>34</v>
      </c>
      <c r="R114" s="183" t="s">
        <v>35</v>
      </c>
      <c r="S114" s="183" t="s">
        <v>1146</v>
      </c>
      <c r="T114" s="286"/>
      <c r="U114" s="290" t="s">
        <v>905</v>
      </c>
      <c r="V114" s="291" t="s">
        <v>906</v>
      </c>
      <c r="W114" s="291" t="s">
        <v>907</v>
      </c>
      <c r="X114" s="291" t="s">
        <v>908</v>
      </c>
      <c r="Y114" s="291" t="s">
        <v>909</v>
      </c>
      <c r="Z114" s="291" t="s">
        <v>762</v>
      </c>
      <c r="AA114" s="292" t="s">
        <v>1153</v>
      </c>
      <c r="AB114" s="177" t="s">
        <v>910</v>
      </c>
      <c r="AC114" s="262" t="str">
        <f>'Securities Details'!C15</f>
        <v>ISINType</v>
      </c>
      <c r="AD114" s="262" t="str">
        <f>'Securities Details'!D15</f>
        <v>ISIN</v>
      </c>
      <c r="AE114" s="262" t="str">
        <f>'Securities Details'!E15</f>
        <v>Entity:</v>
      </c>
      <c r="AF114" s="262" t="str">
        <f>'Securities Details'!F15</f>
        <v>Name of Issuer /Co-Issuer:</v>
      </c>
      <c r="AG114" s="262" t="str">
        <f>'Securities Details'!G15</f>
        <v>FISN</v>
      </c>
      <c r="AH114" s="262" t="str">
        <f>'Securities Details'!H15</f>
        <v>CFI</v>
      </c>
      <c r="AI114" s="262" t="str">
        <f>'Securities Details'!I15</f>
        <v>Type of Securities</v>
      </c>
      <c r="AJ114" s="262" t="str">
        <f>'Securities Details'!J15</f>
        <v>Security Type Code</v>
      </c>
      <c r="AK114" s="262" t="str">
        <f>'Securities Details'!K15</f>
        <v>Class</v>
      </c>
      <c r="AL114" s="262" t="str">
        <f>'Securities Details'!L15</f>
        <v>Security Description</v>
      </c>
      <c r="AM114" s="262" t="str">
        <f>'Securities Details'!M15</f>
        <v>Issue Date of the Securities:</v>
      </c>
      <c r="AN114" s="262" t="str">
        <f>'Securities Details'!N15</f>
        <v>Nominal Amount:</v>
      </c>
      <c r="AO114" s="262" t="str">
        <f>'Securities Details'!O15</f>
        <v>Nominal Amount Currency:</v>
      </c>
      <c r="AP114" s="262" t="str">
        <f>'Securities Details'!P15</f>
        <v>Denomination Per Unit</v>
      </c>
      <c r="AQ114" s="262" t="str">
        <f>'Securities Details'!Q15</f>
        <v xml:space="preserve">Minimum Denomination: </v>
      </c>
      <c r="AR114" s="262" t="str">
        <f>'Securities Details'!R15</f>
        <v xml:space="preserve">Minimum Denomination Currency: </v>
      </c>
      <c r="AS114" s="262" t="str">
        <f>'Securities Details'!S15</f>
        <v>Maturity or Expiry Date:</v>
      </c>
      <c r="AT114" s="262" t="str">
        <f>'Securities Details'!T15</f>
        <v>Public Offer:</v>
      </c>
      <c r="AU114" s="262" t="str">
        <f>'Securities Details'!U15</f>
        <v>To be admitted to trading?</v>
      </c>
      <c r="AV114" s="262" t="str">
        <f>'Securities Details'!V15</f>
        <v>Dual Listing?</v>
      </c>
      <c r="AW114" s="262" t="str">
        <f>'Securities Details'!W15</f>
        <v>Type of Offer and/or Admission to trading:</v>
      </c>
      <c r="AX114" s="262">
        <f>'Securities Details'!X15</f>
        <v>0</v>
      </c>
      <c r="AY114" s="262" t="str">
        <f>'Securities Details'!Y15</f>
        <v>(Anticipated) Date of Admission to Trading:</v>
      </c>
      <c r="AZ114" s="262" t="str">
        <f>'Securities Details'!Z15</f>
        <v>Trading Venue:</v>
      </c>
      <c r="BA114" s="262" t="e">
        <f>'Securities Details'!#REF!</f>
        <v>#REF!</v>
      </c>
      <c r="BB114" s="262" t="str">
        <f>'Securities Details'!AA15</f>
        <v>Trading Venue Name:</v>
      </c>
      <c r="BC114" s="268" t="str">
        <f>'Securities Details'!AB15</f>
        <v>Volume Offered:</v>
      </c>
      <c r="BD114" s="268" t="str">
        <f>'Securities Details'!AC15</f>
        <v>Price Offered:</v>
      </c>
      <c r="BE114" s="268" t="str">
        <f>'Securities Details'!AD15</f>
        <v>Consideration  Offered Type:</v>
      </c>
      <c r="BF114" s="268" t="str">
        <f>'Securities Details'!AE15</f>
        <v>Consideration  Offered:
(Number or Number Ranges only)</v>
      </c>
      <c r="BG114" s="268">
        <f>'Securities Details'!AF15</f>
        <v>0</v>
      </c>
      <c r="BH114" s="268">
        <f>'Securities Details'!AG15</f>
        <v>0</v>
      </c>
      <c r="BI114" s="268" t="str">
        <f>'Securities Details'!AH15</f>
        <v>Price Raised Type:</v>
      </c>
      <c r="BJ114" s="268" t="str">
        <f>'Securities Details'!AI15</f>
        <v>Price Raised:
(Number or Number Ranges only)</v>
      </c>
      <c r="BK114" s="268" t="str">
        <f>'Securities Details'!AJ15</f>
        <v>Consideration  Raised Type:</v>
      </c>
      <c r="BL114" s="268" t="str">
        <f>'Securities Details'!AK15</f>
        <v>Consideration  Raised:
(Number or Number Ranges only)</v>
      </c>
      <c r="BM114" s="268" t="str">
        <f>'Securities Details'!AL15</f>
        <v>Bail-in-ability:</v>
      </c>
      <c r="BN114" s="259">
        <f>'Securities Details'!AM16</f>
        <v>0</v>
      </c>
      <c r="BO114" s="260">
        <f>'Securities Details'!AN16</f>
        <v>0</v>
      </c>
      <c r="BP114" s="261">
        <f>'Securities Details'!AO16</f>
        <v>0</v>
      </c>
      <c r="BQ114" s="269" t="s">
        <v>1102</v>
      </c>
      <c r="BR114" s="270" t="s">
        <v>1103</v>
      </c>
      <c r="BS114" s="270" t="s">
        <v>1107</v>
      </c>
      <c r="BT114" s="270" t="s">
        <v>1104</v>
      </c>
      <c r="BU114" s="271" t="s">
        <v>1108</v>
      </c>
      <c r="BV114" s="271" t="s">
        <v>1109</v>
      </c>
      <c r="BW114" s="271" t="s">
        <v>1110</v>
      </c>
      <c r="BX114" s="271" t="s">
        <v>1111</v>
      </c>
      <c r="BY114" s="270" t="s">
        <v>1112</v>
      </c>
      <c r="BZ114" s="270" t="s">
        <v>1113</v>
      </c>
      <c r="CA114" s="270" t="s">
        <v>1114</v>
      </c>
      <c r="CB114" s="270" t="s">
        <v>1115</v>
      </c>
      <c r="CC114" s="271" t="s">
        <v>1116</v>
      </c>
      <c r="CD114" s="271" t="s">
        <v>1117</v>
      </c>
      <c r="CE114" s="271" t="s">
        <v>1118</v>
      </c>
      <c r="CF114" s="272" t="s">
        <v>1119</v>
      </c>
    </row>
    <row r="115" spans="2:84" ht="30.75" customHeight="1" x14ac:dyDescent="0.25">
      <c r="B115" s="171"/>
      <c r="C115">
        <f>'Issuer Details'!C6</f>
        <v>0</v>
      </c>
      <c r="D115">
        <f>'Issuer Details'!D6</f>
        <v>0</v>
      </c>
      <c r="E115">
        <f>'Issuer Details'!E6</f>
        <v>0</v>
      </c>
      <c r="F115">
        <f>'Issuer Details'!F6</f>
        <v>0</v>
      </c>
      <c r="G115">
        <f>'Issuer Details'!G6</f>
        <v>0</v>
      </c>
      <c r="H115">
        <f>'Issuer Details'!H6</f>
        <v>0</v>
      </c>
      <c r="I115" s="178">
        <f>'Issuer Details'!I6</f>
        <v>0</v>
      </c>
      <c r="J115">
        <f>'Issuer Details'!J6</f>
        <v>0</v>
      </c>
      <c r="K115" s="4"/>
      <c r="M115" s="174"/>
      <c r="N115" t="s">
        <v>36</v>
      </c>
      <c r="O115" t="s">
        <v>477</v>
      </c>
      <c r="P115" t="str">
        <f>IF('Passporting Details'!I8=TRUE,"T","F")</f>
        <v>F</v>
      </c>
      <c r="Q115" t="str">
        <f>IF('Passporting Details'!J8=TRUE,"T","F")</f>
        <v>F</v>
      </c>
      <c r="R115" t="str">
        <f>IF('Passporting Details'!K8=TRUE,"T","F")</f>
        <v>F</v>
      </c>
      <c r="S115" t="s">
        <v>1150</v>
      </c>
      <c r="T115" s="275"/>
      <c r="U115" s="276"/>
      <c r="V115" s="216" t="s">
        <v>115</v>
      </c>
      <c r="W115" s="216">
        <f>Approval!D45</f>
        <v>0</v>
      </c>
      <c r="X115" s="216">
        <f>Approval!E45</f>
        <v>0</v>
      </c>
      <c r="Y115" s="216"/>
      <c r="Z115" s="216" t="e">
        <f>VLOOKUP(W115,ApprovalLookups!$G$2:$H$16,2,FALSE)</f>
        <v>#N/A</v>
      </c>
      <c r="AA115" s="293" t="e">
        <f>VLOOKUP(W115,ApprovalLookups!$G$2:$I$16,3,FALSE)</f>
        <v>#N/A</v>
      </c>
      <c r="AB115" s="174"/>
      <c r="AC115" s="181">
        <f>'Securities Details'!C18</f>
        <v>0</v>
      </c>
      <c r="AD115" s="181">
        <f>'Securities Details'!D18</f>
        <v>0</v>
      </c>
      <c r="AE115" s="181">
        <f>'Securities Details'!E18</f>
        <v>0</v>
      </c>
      <c r="AF115" s="181">
        <f>'Securities Details'!F18</f>
        <v>0</v>
      </c>
      <c r="AG115" s="181">
        <f>'Securities Details'!G18</f>
        <v>0</v>
      </c>
      <c r="AH115" s="181">
        <f>'Securities Details'!H18</f>
        <v>0</v>
      </c>
      <c r="AI115" s="181">
        <f>'Securities Details'!I18</f>
        <v>0</v>
      </c>
      <c r="AJ115" s="181" t="str">
        <f>RIGHT(AI115,4)</f>
        <v>0</v>
      </c>
      <c r="AK115" s="181">
        <f>'Securities Details'!K18</f>
        <v>0</v>
      </c>
      <c r="AL115" s="181">
        <f>'Securities Details'!L18</f>
        <v>0</v>
      </c>
      <c r="AM115" s="186">
        <f>'Securities Details'!M18</f>
        <v>0</v>
      </c>
      <c r="AN115" s="181">
        <f>'Securities Details'!N18</f>
        <v>0</v>
      </c>
      <c r="AO115" s="181">
        <f>'Securities Details'!O18</f>
        <v>0</v>
      </c>
      <c r="AP115" s="181">
        <f>'Securities Details'!P18</f>
        <v>0</v>
      </c>
      <c r="AQ115" s="181">
        <f>'Securities Details'!Q18</f>
        <v>0</v>
      </c>
      <c r="AR115" s="181">
        <f>'Securities Details'!R18</f>
        <v>0</v>
      </c>
      <c r="AS115" s="186">
        <f>'Securities Details'!S18</f>
        <v>0</v>
      </c>
      <c r="AT115" s="181">
        <f>'Securities Details'!T18</f>
        <v>0</v>
      </c>
      <c r="AU115" s="181">
        <f>'Securities Details'!U18</f>
        <v>0</v>
      </c>
      <c r="AV115" s="181" t="str">
        <f>IF(AU115="Yes",'Securities Details'!V18,"")</f>
        <v/>
      </c>
      <c r="AW115" s="181">
        <f>'Securities Details'!W18</f>
        <v>0</v>
      </c>
      <c r="AX115" s="181">
        <f>'Securities Details'!X18</f>
        <v>0</v>
      </c>
      <c r="AY115" s="186" t="str">
        <f>IF(AND(NOT(ISBLANK('Securities Details'!Y18)),AU115="Yes"),'Securities Details'!Y18,"")</f>
        <v/>
      </c>
      <c r="AZ115" s="181" t="str">
        <f>IF(AU115="Yes",'Securities Details'!Z18,"")</f>
        <v/>
      </c>
      <c r="BA115" s="181" t="e">
        <f>'Securities Details'!#REF!</f>
        <v>#REF!</v>
      </c>
      <c r="BB115" s="181" t="str">
        <f>IF(AU115="Yes",'Securities Details'!AA18,"")</f>
        <v/>
      </c>
      <c r="BC115" s="181" t="str">
        <f>IF(ISBLANK('Securities Details'!AB18),"",0)</f>
        <v/>
      </c>
      <c r="BD115" s="181">
        <f>'Securities Details'!AC18</f>
        <v>0</v>
      </c>
      <c r="BE115" s="181">
        <f>'Securities Details'!AD18</f>
        <v>0</v>
      </c>
      <c r="BF115" s="595">
        <f>'Securities Details'!AE18</f>
        <v>0</v>
      </c>
      <c r="BG115" s="181">
        <f>'Securities Details'!AF18</f>
        <v>0</v>
      </c>
      <c r="BH115" s="181">
        <f>'Securities Details'!AG18</f>
        <v>0</v>
      </c>
      <c r="BI115" s="181">
        <f>'Securities Details'!AH18</f>
        <v>0</v>
      </c>
      <c r="BJ115" s="181">
        <f>'Securities Details'!AI18</f>
        <v>0</v>
      </c>
      <c r="BK115" s="181">
        <f>'Securities Details'!AJ18</f>
        <v>0</v>
      </c>
      <c r="BL115" s="181">
        <f>'Securities Details'!AK18</f>
        <v>0</v>
      </c>
      <c r="BM115" s="181">
        <f>'Securities Details'!AL18</f>
        <v>0</v>
      </c>
      <c r="BN115" s="181" t="str">
        <f>IF('Securities Details'!AM18 = "","",IF('Securities Details'!$E$11="Yes",'Securities Details'!AM18,""))</f>
        <v/>
      </c>
      <c r="BO115" s="181" t="str">
        <f>IF('Securities Details'!AN18="","",IF('Securities Details'!$E$11="Yes",'Securities Details'!AN18,""))</f>
        <v/>
      </c>
      <c r="BP115" s="181" t="str">
        <f>IF('Securities Details'!$E$11="Yes",'Securities Details'!AO18,"")</f>
        <v/>
      </c>
      <c r="BQ115" t="str">
        <f>IF(BE115=SecDLookups!$R$2, (
IF(ISNUMBER(SEARCH("-",BF115)), TRIM(LEFT(BF115, SEARCH("-",BF115,1)-1)), BF115)),"")</f>
        <v/>
      </c>
      <c r="BR115" t="str">
        <f>IF(BE115=SecDLookups!$R$2, (
IF(ISNUMBER(SEARCH("-",BF115)), TRIM(RIGHT(BF115,LEN(BF115) - SEARCH("-",BF115,1))), BF115)),"")</f>
        <v/>
      </c>
      <c r="BS115" t="str">
        <f>IF(BE115=SecDLookups!$R$3,BF115,"")</f>
        <v/>
      </c>
      <c r="BT115" t="str">
        <f>IF(BE115=SecDLookups!$R$4,BF115,"")</f>
        <v/>
      </c>
      <c r="BU115" t="str">
        <f>IF(BG115=SecDLookups!$S$2,TRIM(LEFT(BH115, SEARCH("-",BH115,1)-1)),"")</f>
        <v/>
      </c>
      <c r="BV115" t="str">
        <f>IF(BG115=SecDLookups!$S$2,TRIM(RIGHT(BH115,LEN(BH115) -  SEARCH("-",BH115,1))),"")</f>
        <v/>
      </c>
      <c r="BW115" t="str">
        <f>IF(BG115=SecDLookups!$S$3,BH115,"")</f>
        <v/>
      </c>
      <c r="BX115" t="str">
        <f>IF(BG115=SecDLookups!$S$4,BH115,"")</f>
        <v/>
      </c>
      <c r="BY115" t="str">
        <f>IF(BI115=SecDLookups!$T$2,TRIM(LEFT(BJ115, SEARCH("-",BJ115,1)-1)),"")</f>
        <v/>
      </c>
      <c r="BZ115" t="str">
        <f>IF(BI115=SecDLookups!$T$2,TRIM(RIGHT(BJ115,LEN(BJ115) -  SEARCH("-",BJ115,1))),"")</f>
        <v/>
      </c>
      <c r="CA115" t="str">
        <f>IF(BI115=SecDLookups!$T$3,BJ115,"")</f>
        <v/>
      </c>
      <c r="CB115" t="str">
        <f>IF(BI115=SecDLookups!$T$4,BJ115,"")</f>
        <v/>
      </c>
      <c r="CC115" t="str">
        <f>IF(BK115=SecDLookups!$U$2,TRIM(LEFT(BL115, SEARCH("-",BL115,1)-1)),"")</f>
        <v/>
      </c>
      <c r="CD115" t="str">
        <f>IF(BK115=SecDLookups!$U$2,TRIM(RIGHT(BL115,LEN(BL115) -  SEARCH("-",BL115,1))),"")</f>
        <v/>
      </c>
      <c r="CE115" t="str">
        <f>IF(BK115=SecDLookups!$U$3,BL115,"")</f>
        <v/>
      </c>
      <c r="CF115" t="str">
        <f>IF(BK115=SecDLookups!$U$4,BL115,"")</f>
        <v/>
      </c>
    </row>
    <row r="116" spans="2:84" ht="39.75" customHeight="1" x14ac:dyDescent="0.25">
      <c r="B116" s="171"/>
      <c r="C116">
        <f>'Issuer Details'!C7</f>
        <v>0</v>
      </c>
      <c r="D116">
        <f>'Issuer Details'!D7</f>
        <v>0</v>
      </c>
      <c r="E116">
        <f>'Issuer Details'!E7</f>
        <v>0</v>
      </c>
      <c r="F116">
        <f>'Issuer Details'!F7</f>
        <v>0</v>
      </c>
      <c r="G116">
        <f>'Issuer Details'!G7</f>
        <v>0</v>
      </c>
      <c r="H116">
        <f>'Issuer Details'!H7</f>
        <v>0</v>
      </c>
      <c r="I116" s="178">
        <f>'Issuer Details'!I7</f>
        <v>0</v>
      </c>
      <c r="J116">
        <f>'Issuer Details'!J7</f>
        <v>0</v>
      </c>
      <c r="M116" s="174"/>
      <c r="N116" t="s">
        <v>37</v>
      </c>
      <c r="O116" t="s">
        <v>478</v>
      </c>
      <c r="P116" t="str">
        <f>IF('Passporting Details'!I9=TRUE,"T","F")</f>
        <v>F</v>
      </c>
      <c r="Q116" t="str">
        <f>IF('Passporting Details'!J9=TRUE,"T","F")</f>
        <v>F</v>
      </c>
      <c r="R116" t="str">
        <f>IF('Passporting Details'!K9=TRUE,"T","F")</f>
        <v>F</v>
      </c>
      <c r="S116" t="s">
        <v>1150</v>
      </c>
      <c r="T116" s="275" t="s">
        <v>1138</v>
      </c>
      <c r="U116" s="277">
        <f>IF(F2="For Approval",COUNTIFS(X115:X118,"&lt;&gt;",X115:X118,"&lt;&gt;0"),0)</f>
        <v>0</v>
      </c>
      <c r="V116" s="216" t="s">
        <v>115</v>
      </c>
      <c r="W116" s="216">
        <f>Approval!D46</f>
        <v>0</v>
      </c>
      <c r="X116" s="216">
        <f>Approval!E46</f>
        <v>0</v>
      </c>
      <c r="Y116" s="216"/>
      <c r="Z116" s="216" t="e">
        <f>VLOOKUP(W116,ApprovalLookups!$G$2:$H$16,2,FALSE)</f>
        <v>#N/A</v>
      </c>
      <c r="AA116" s="293" t="e">
        <f>VLOOKUP(W116,ApprovalLookups!$G$2:$I$16,3,FALSE)</f>
        <v>#N/A</v>
      </c>
      <c r="AB116" s="174"/>
      <c r="AC116" s="181">
        <f>'Securities Details'!C19</f>
        <v>0</v>
      </c>
      <c r="AD116" s="181">
        <f>'Securities Details'!D19</f>
        <v>0</v>
      </c>
      <c r="AE116" s="181">
        <f>'Securities Details'!E19</f>
        <v>0</v>
      </c>
      <c r="AF116" s="181">
        <f>'Securities Details'!F19</f>
        <v>0</v>
      </c>
      <c r="AG116" s="181">
        <f>'Securities Details'!G19</f>
        <v>0</v>
      </c>
      <c r="AH116" s="181">
        <f>'Securities Details'!H19</f>
        <v>0</v>
      </c>
      <c r="AI116" s="181">
        <f>'Securities Details'!I19</f>
        <v>0</v>
      </c>
      <c r="AJ116" s="181" t="str">
        <f t="shared" ref="AJ116:AJ179" si="0">RIGHT(AI116,4)</f>
        <v>0</v>
      </c>
      <c r="AK116" s="181">
        <f>'Securities Details'!K19</f>
        <v>0</v>
      </c>
      <c r="AL116" s="181">
        <f>'Securities Details'!L19</f>
        <v>0</v>
      </c>
      <c r="AM116" s="186">
        <f>'Securities Details'!M19</f>
        <v>0</v>
      </c>
      <c r="AN116" s="181">
        <f>'Securities Details'!N19</f>
        <v>0</v>
      </c>
      <c r="AO116" s="181">
        <f>'Securities Details'!O19</f>
        <v>0</v>
      </c>
      <c r="AP116" s="181">
        <f>'Securities Details'!P19</f>
        <v>0</v>
      </c>
      <c r="AQ116" s="181">
        <f>'Securities Details'!Q19</f>
        <v>0</v>
      </c>
      <c r="AR116" s="181">
        <f>'Securities Details'!R19</f>
        <v>0</v>
      </c>
      <c r="AS116" s="186">
        <f>'Securities Details'!S19</f>
        <v>0</v>
      </c>
      <c r="AT116" s="181">
        <f>'Securities Details'!T19</f>
        <v>0</v>
      </c>
      <c r="AU116" s="181">
        <f>'Securities Details'!U19</f>
        <v>0</v>
      </c>
      <c r="AV116" s="181" t="str">
        <f>IF(AU116="Yes",'Securities Details'!V19,"")</f>
        <v/>
      </c>
      <c r="AW116" s="181">
        <f>'Securities Details'!W19</f>
        <v>0</v>
      </c>
      <c r="AX116" s="181">
        <f>'Securities Details'!X19</f>
        <v>0</v>
      </c>
      <c r="AY116" s="186" t="str">
        <f>IF(AND(NOT(ISBLANK('Securities Details'!Y19)),AU116="Yes"),'Securities Details'!Y19,"")</f>
        <v/>
      </c>
      <c r="AZ116" s="181" t="str">
        <f>IF(AU116="Yes",'Securities Details'!Z19,"")</f>
        <v/>
      </c>
      <c r="BA116" s="181" t="e">
        <f>'Securities Details'!#REF!</f>
        <v>#REF!</v>
      </c>
      <c r="BB116" s="181" t="str">
        <f>IF(AU116="Yes",'Securities Details'!AA19,"")</f>
        <v/>
      </c>
      <c r="BC116" s="181" t="str">
        <f>IF(ISBLANK('Securities Details'!AB19),"",0)</f>
        <v/>
      </c>
      <c r="BD116" s="181">
        <f>'Securities Details'!AC19</f>
        <v>0</v>
      </c>
      <c r="BE116" s="181">
        <f>'Securities Details'!AD19</f>
        <v>0</v>
      </c>
      <c r="BF116" s="595">
        <f>'Securities Details'!AE19</f>
        <v>0</v>
      </c>
      <c r="BG116" s="181">
        <f>'Securities Details'!AF19</f>
        <v>0</v>
      </c>
      <c r="BH116" s="181">
        <f>'Securities Details'!AG19</f>
        <v>0</v>
      </c>
      <c r="BI116" s="181">
        <f>'Securities Details'!AH19</f>
        <v>0</v>
      </c>
      <c r="BJ116" s="181">
        <f>'Securities Details'!AI19</f>
        <v>0</v>
      </c>
      <c r="BK116" s="181">
        <f>'Securities Details'!AJ19</f>
        <v>0</v>
      </c>
      <c r="BL116" s="181">
        <f>'Securities Details'!AK19</f>
        <v>0</v>
      </c>
      <c r="BM116" s="181">
        <f>'Securities Details'!AL19</f>
        <v>0</v>
      </c>
      <c r="BN116" s="181" t="str">
        <f>IF('Securities Details'!AM19 = "","",IF('Securities Details'!$E$11="Yes",'Securities Details'!AM19,""))</f>
        <v/>
      </c>
      <c r="BO116" s="181" t="str">
        <f>IF('Securities Details'!AN19="","",IF('Securities Details'!$E$11="Yes",'Securities Details'!AN19,""))</f>
        <v/>
      </c>
      <c r="BP116" s="181" t="str">
        <f>IF('Securities Details'!$E$11="Yes",'Securities Details'!AO19,"")</f>
        <v/>
      </c>
      <c r="BQ116" t="str">
        <f>IF(BE116=SecDLookups!$R$2, (
IF(ISNUMBER(SEARCH("-",BF116)), TRIM(LEFT(BF116, SEARCH("-",BF116,1)-1)), BF116)),"")</f>
        <v/>
      </c>
      <c r="BR116" t="str">
        <f>IF(BE116=SecDLookups!$R$2, (
IF(ISNUMBER(SEARCH("-",BF116)), TRIM(RIGHT(BF116,LEN(BF116) - SEARCH("-",BF116,1))), BF116)),"")</f>
        <v/>
      </c>
      <c r="BS116" t="str">
        <f>IF(BE116=SecDLookups!$R$3,BF116,"")</f>
        <v/>
      </c>
      <c r="BT116" t="str">
        <f>IF(BE116=SecDLookups!$R$4,BF116,"")</f>
        <v/>
      </c>
      <c r="BU116" t="str">
        <f>IF(BG116=SecDLookups!$S$2,TRIM(LEFT(BH116, SEARCH("-",BH116,1)-1)),"")</f>
        <v/>
      </c>
      <c r="BV116" t="str">
        <f>IF(BG116=SecDLookups!$S$2,TRIM(RIGHT(BH116,LEN(BH116) -  SEARCH("-",BH116,1))),"")</f>
        <v/>
      </c>
      <c r="BW116" t="str">
        <f>IF(BG116=SecDLookups!$S$3,BH116,"")</f>
        <v/>
      </c>
      <c r="BX116" t="str">
        <f>IF(BG116=SecDLookups!$S$4,BH116,"")</f>
        <v/>
      </c>
      <c r="BY116" t="str">
        <f>IF(BI116=SecDLookups!$T$2,TRIM(LEFT(BJ116, SEARCH("-",BJ116,1)-1)),"")</f>
        <v/>
      </c>
      <c r="BZ116" t="str">
        <f>IF(BI116=SecDLookups!$T$2,TRIM(RIGHT(BJ116,LEN(BJ116) -  SEARCH("-",BJ116,1))),"")</f>
        <v/>
      </c>
      <c r="CA116" t="str">
        <f>IF(BI116=SecDLookups!$T$3,BJ116,"")</f>
        <v/>
      </c>
      <c r="CB116" t="str">
        <f>IF(BI116=SecDLookups!$T$4,BJ116,"")</f>
        <v/>
      </c>
      <c r="CC116" t="str">
        <f>IF(BK116=SecDLookups!$U$2,TRIM(LEFT(BL116, SEARCH("-",BL116,1)-1)),"")</f>
        <v/>
      </c>
      <c r="CD116" t="str">
        <f>IF(BK116=SecDLookups!$U$2,TRIM(RIGHT(BL116,LEN(BL116) -  SEARCH("-",BL116,1))),"")</f>
        <v/>
      </c>
      <c r="CE116" t="str">
        <f>IF(BK116=SecDLookups!$U$3,BL116,"")</f>
        <v/>
      </c>
      <c r="CF116" t="str">
        <f>IF(BK116=SecDLookups!$U$4,BL116,"")</f>
        <v/>
      </c>
    </row>
    <row r="117" spans="2:84" ht="15.75" x14ac:dyDescent="0.25">
      <c r="B117" s="171"/>
      <c r="C117">
        <f>'Issuer Details'!C8</f>
        <v>0</v>
      </c>
      <c r="D117">
        <f>'Issuer Details'!D8</f>
        <v>0</v>
      </c>
      <c r="E117">
        <f>'Issuer Details'!E8</f>
        <v>0</v>
      </c>
      <c r="F117">
        <f>'Issuer Details'!F8</f>
        <v>0</v>
      </c>
      <c r="G117">
        <f>'Issuer Details'!G8</f>
        <v>0</v>
      </c>
      <c r="H117">
        <f>'Issuer Details'!H8</f>
        <v>0</v>
      </c>
      <c r="I117" s="178">
        <f>'Issuer Details'!I8</f>
        <v>0</v>
      </c>
      <c r="J117">
        <f>'Issuer Details'!J8</f>
        <v>0</v>
      </c>
      <c r="M117" s="174"/>
      <c r="N117" t="s">
        <v>38</v>
      </c>
      <c r="O117" t="s">
        <v>490</v>
      </c>
      <c r="P117" t="str">
        <f>IF('Passporting Details'!I10=TRUE,"T","F")</f>
        <v>F</v>
      </c>
      <c r="Q117" t="str">
        <f>IF('Passporting Details'!J10=TRUE,"T","F")</f>
        <v>F</v>
      </c>
      <c r="R117" t="str">
        <f>IF('Passporting Details'!K10=TRUE,"T","F")</f>
        <v>F</v>
      </c>
      <c r="S117" t="s">
        <v>1150</v>
      </c>
      <c r="T117" s="275" t="s">
        <v>1139</v>
      </c>
      <c r="U117" s="277">
        <f>IF(F2="For Approval",COUNTIFS(X119:X145,"&lt;&gt;",X119:X145,"&lt;&gt;0"),0)</f>
        <v>0</v>
      </c>
      <c r="V117" s="216" t="s">
        <v>115</v>
      </c>
      <c r="W117" s="216">
        <f>Approval!D47</f>
        <v>0</v>
      </c>
      <c r="X117" s="216">
        <f>Approval!E47</f>
        <v>0</v>
      </c>
      <c r="Y117" s="216"/>
      <c r="Z117" s="216" t="e">
        <f>VLOOKUP(W117,ApprovalLookups!$G$2:$H$16,2,FALSE)</f>
        <v>#N/A</v>
      </c>
      <c r="AA117" s="293" t="e">
        <f>VLOOKUP(W117,ApprovalLookups!$G$2:$I$16,3,FALSE)</f>
        <v>#N/A</v>
      </c>
      <c r="AB117" s="174"/>
      <c r="AC117" s="181">
        <f>'Securities Details'!C20</f>
        <v>0</v>
      </c>
      <c r="AD117" s="181">
        <f>'Securities Details'!D20</f>
        <v>0</v>
      </c>
      <c r="AE117" s="181">
        <f>'Securities Details'!E20</f>
        <v>0</v>
      </c>
      <c r="AF117" s="181">
        <f>'Securities Details'!F20</f>
        <v>0</v>
      </c>
      <c r="AG117" s="181">
        <f>'Securities Details'!G20</f>
        <v>0</v>
      </c>
      <c r="AH117" s="181">
        <f>'Securities Details'!H20</f>
        <v>0</v>
      </c>
      <c r="AI117" s="181">
        <f>'Securities Details'!I20</f>
        <v>0</v>
      </c>
      <c r="AJ117" s="181" t="str">
        <f t="shared" si="0"/>
        <v>0</v>
      </c>
      <c r="AK117" s="181">
        <f>'Securities Details'!K20</f>
        <v>0</v>
      </c>
      <c r="AL117" s="181">
        <f>'Securities Details'!L20</f>
        <v>0</v>
      </c>
      <c r="AM117" s="186">
        <f>'Securities Details'!M20</f>
        <v>0</v>
      </c>
      <c r="AN117" s="181">
        <f>'Securities Details'!N20</f>
        <v>0</v>
      </c>
      <c r="AO117" s="181">
        <f>'Securities Details'!O20</f>
        <v>0</v>
      </c>
      <c r="AP117" s="181">
        <f>'Securities Details'!P20</f>
        <v>0</v>
      </c>
      <c r="AQ117" s="181">
        <f>'Securities Details'!Q20</f>
        <v>0</v>
      </c>
      <c r="AR117" s="181">
        <f>'Securities Details'!R20</f>
        <v>0</v>
      </c>
      <c r="AS117" s="186">
        <f>'Securities Details'!S20</f>
        <v>0</v>
      </c>
      <c r="AT117" s="181">
        <f>'Securities Details'!T20</f>
        <v>0</v>
      </c>
      <c r="AU117" s="181">
        <f>'Securities Details'!U20</f>
        <v>0</v>
      </c>
      <c r="AV117" s="181" t="str">
        <f>IF(AU117="Yes",'Securities Details'!V20,"")</f>
        <v/>
      </c>
      <c r="AW117" s="181">
        <f>'Securities Details'!W20</f>
        <v>0</v>
      </c>
      <c r="AX117" s="181">
        <f>'Securities Details'!X20</f>
        <v>0</v>
      </c>
      <c r="AY117" s="186" t="str">
        <f>IF(AND(NOT(ISBLANK('Securities Details'!Y20)),AU117="Yes"),'Securities Details'!Y20,"")</f>
        <v/>
      </c>
      <c r="AZ117" s="181" t="str">
        <f>IF(AU117="Yes",'Securities Details'!Z20,"")</f>
        <v/>
      </c>
      <c r="BA117" s="181" t="e">
        <f>'Securities Details'!#REF!</f>
        <v>#REF!</v>
      </c>
      <c r="BB117" s="181" t="str">
        <f>IF(AU117="Yes",'Securities Details'!AA20,"")</f>
        <v/>
      </c>
      <c r="BC117" s="181" t="str">
        <f>IF(ISBLANK('Securities Details'!AB20),"",0)</f>
        <v/>
      </c>
      <c r="BD117" s="181">
        <f>'Securities Details'!AC20</f>
        <v>0</v>
      </c>
      <c r="BE117" s="181">
        <f>'Securities Details'!AD20</f>
        <v>0</v>
      </c>
      <c r="BF117" s="595">
        <f>'Securities Details'!AE20</f>
        <v>0</v>
      </c>
      <c r="BG117" s="181">
        <f>'Securities Details'!AF20</f>
        <v>0</v>
      </c>
      <c r="BH117" s="181">
        <f>'Securities Details'!AG20</f>
        <v>0</v>
      </c>
      <c r="BI117" s="181">
        <f>'Securities Details'!AH20</f>
        <v>0</v>
      </c>
      <c r="BJ117" s="181">
        <f>'Securities Details'!AI20</f>
        <v>0</v>
      </c>
      <c r="BK117" s="181">
        <f>'Securities Details'!AJ20</f>
        <v>0</v>
      </c>
      <c r="BL117" s="181">
        <f>'Securities Details'!AK20</f>
        <v>0</v>
      </c>
      <c r="BM117" s="181">
        <f>'Securities Details'!AL20</f>
        <v>0</v>
      </c>
      <c r="BN117" s="181" t="str">
        <f>IF('Securities Details'!AM20 = "","",IF('Securities Details'!$E$11="Yes",'Securities Details'!AM20,""))</f>
        <v/>
      </c>
      <c r="BO117" s="181" t="str">
        <f>IF('Securities Details'!AN20="","",IF('Securities Details'!$E$11="Yes",'Securities Details'!AN20,""))</f>
        <v/>
      </c>
      <c r="BP117" s="181" t="str">
        <f>IF('Securities Details'!$E$11="Yes",'Securities Details'!AO20,"")</f>
        <v/>
      </c>
      <c r="BQ117" t="str">
        <f>IF(BE117=SecDLookups!$R$2, (
IF(ISNUMBER(SEARCH("-",BF117)), TRIM(LEFT(BF117, SEARCH("-",BF117,1)-1)), BF117)),"")</f>
        <v/>
      </c>
      <c r="BR117" t="str">
        <f>IF(BE117=SecDLookups!$R$2, (
IF(ISNUMBER(SEARCH("-",BF117)), TRIM(RIGHT(BF117,LEN(BF117) - SEARCH("-",BF117,1))), BF117)),"")</f>
        <v/>
      </c>
      <c r="BS117" t="str">
        <f>IF(BE117=SecDLookups!$R$3,BF117,"")</f>
        <v/>
      </c>
      <c r="BT117" t="str">
        <f>IF(BE117=SecDLookups!$R$4,BF117,"")</f>
        <v/>
      </c>
      <c r="BU117" t="str">
        <f>IF(BG117=SecDLookups!$S$2,TRIM(LEFT(BH117, SEARCH("-",BH117,1)-1)),"")</f>
        <v/>
      </c>
      <c r="BV117" t="str">
        <f>IF(BG117=SecDLookups!$S$2,TRIM(RIGHT(BH117,LEN(BH117) -  SEARCH("-",BH117,1))),"")</f>
        <v/>
      </c>
      <c r="BW117" t="str">
        <f>IF(BG117=SecDLookups!$S$3,BH117,"")</f>
        <v/>
      </c>
      <c r="BX117" t="str">
        <f>IF(BG117=SecDLookups!$S$4,BH117,"")</f>
        <v/>
      </c>
      <c r="BY117" t="str">
        <f>IF(BI117=SecDLookups!$T$2,TRIM(LEFT(BJ117, SEARCH("-",BJ117,1)-1)),"")</f>
        <v/>
      </c>
      <c r="BZ117" t="str">
        <f>IF(BI117=SecDLookups!$T$2,TRIM(RIGHT(BJ117,LEN(BJ117) -  SEARCH("-",BJ117,1))),"")</f>
        <v/>
      </c>
      <c r="CA117" t="str">
        <f>IF(BI117=SecDLookups!$T$3,BJ117,"")</f>
        <v/>
      </c>
      <c r="CB117" t="str">
        <f>IF(BI117=SecDLookups!$T$4,BJ117,"")</f>
        <v/>
      </c>
      <c r="CC117" t="str">
        <f>IF(BK117=SecDLookups!$U$2,TRIM(LEFT(BL117, SEARCH("-",BL117,1)-1)),"")</f>
        <v/>
      </c>
      <c r="CD117" t="str">
        <f>IF(BK117=SecDLookups!$U$2,TRIM(RIGHT(BL117,LEN(BL117) -  SEARCH("-",BL117,1))),"")</f>
        <v/>
      </c>
      <c r="CE117" t="str">
        <f>IF(BK117=SecDLookups!$U$3,BL117,"")</f>
        <v/>
      </c>
      <c r="CF117" t="str">
        <f>IF(BK117=SecDLookups!$U$4,BL117,"")</f>
        <v/>
      </c>
    </row>
    <row r="118" spans="2:84" ht="15.75" x14ac:dyDescent="0.25">
      <c r="B118" s="171"/>
      <c r="C118">
        <f>'Issuer Details'!C9</f>
        <v>0</v>
      </c>
      <c r="D118">
        <f>'Issuer Details'!D9</f>
        <v>0</v>
      </c>
      <c r="E118">
        <f>'Issuer Details'!E9</f>
        <v>0</v>
      </c>
      <c r="F118">
        <f>'Issuer Details'!F9</f>
        <v>0</v>
      </c>
      <c r="G118">
        <f>'Issuer Details'!G9</f>
        <v>0</v>
      </c>
      <c r="H118">
        <f>'Issuer Details'!H9</f>
        <v>0</v>
      </c>
      <c r="I118" s="178">
        <f>'Issuer Details'!I9</f>
        <v>0</v>
      </c>
      <c r="J118">
        <f>'Issuer Details'!J9</f>
        <v>0</v>
      </c>
      <c r="M118" s="174"/>
      <c r="N118" t="s">
        <v>39</v>
      </c>
      <c r="O118" t="s">
        <v>493</v>
      </c>
      <c r="P118" t="str">
        <f>IF('Passporting Details'!I11=TRUE,"T","F")</f>
        <v>F</v>
      </c>
      <c r="Q118" t="str">
        <f>IF('Passporting Details'!J11=TRUE,"T","F")</f>
        <v>F</v>
      </c>
      <c r="R118" t="str">
        <f>IF('Passporting Details'!K11=TRUE,"T","F")</f>
        <v>F</v>
      </c>
      <c r="S118" t="s">
        <v>1150</v>
      </c>
      <c r="T118" s="275" t="s">
        <v>1140</v>
      </c>
      <c r="U118" s="277">
        <f>IF(F2="For Approval",COUNTIFS(X146:X172,"&lt;&gt;",X146:X172,"&lt;&gt;0"),0)</f>
        <v>0</v>
      </c>
      <c r="V118" s="216" t="s">
        <v>115</v>
      </c>
      <c r="W118" s="216">
        <f>Approval!D48</f>
        <v>0</v>
      </c>
      <c r="X118" s="216">
        <f>Approval!E48</f>
        <v>0</v>
      </c>
      <c r="Y118" s="216"/>
      <c r="Z118" s="216" t="e">
        <f>VLOOKUP(W118,ApprovalLookups!$G$2:$H$16,2,FALSE)</f>
        <v>#N/A</v>
      </c>
      <c r="AA118" s="293" t="e">
        <f>VLOOKUP(W118,ApprovalLookups!$G$2:$I$16,3,FALSE)</f>
        <v>#N/A</v>
      </c>
      <c r="AB118" s="174"/>
      <c r="AC118" s="181">
        <f>'Securities Details'!C21</f>
        <v>0</v>
      </c>
      <c r="AD118" s="181">
        <f>'Securities Details'!D21</f>
        <v>0</v>
      </c>
      <c r="AE118" s="181">
        <f>'Securities Details'!E21</f>
        <v>0</v>
      </c>
      <c r="AF118" s="181">
        <f>'Securities Details'!F21</f>
        <v>0</v>
      </c>
      <c r="AG118" s="181">
        <f>'Securities Details'!G21</f>
        <v>0</v>
      </c>
      <c r="AH118" s="181">
        <f>'Securities Details'!H21</f>
        <v>0</v>
      </c>
      <c r="AI118" s="181">
        <f>'Securities Details'!I21</f>
        <v>0</v>
      </c>
      <c r="AJ118" s="181" t="str">
        <f t="shared" si="0"/>
        <v>0</v>
      </c>
      <c r="AK118" s="181">
        <f>'Securities Details'!K21</f>
        <v>0</v>
      </c>
      <c r="AL118" s="181">
        <f>'Securities Details'!L21</f>
        <v>0</v>
      </c>
      <c r="AM118" s="186">
        <f>'Securities Details'!M21</f>
        <v>0</v>
      </c>
      <c r="AN118" s="181">
        <f>'Securities Details'!N21</f>
        <v>0</v>
      </c>
      <c r="AO118" s="181">
        <f>'Securities Details'!O21</f>
        <v>0</v>
      </c>
      <c r="AP118" s="181">
        <f>'Securities Details'!P21</f>
        <v>0</v>
      </c>
      <c r="AQ118" s="181">
        <f>'Securities Details'!Q21</f>
        <v>0</v>
      </c>
      <c r="AR118" s="181">
        <f>'Securities Details'!R21</f>
        <v>0</v>
      </c>
      <c r="AS118" s="186">
        <f>'Securities Details'!S21</f>
        <v>0</v>
      </c>
      <c r="AT118" s="181">
        <f>'Securities Details'!T21</f>
        <v>0</v>
      </c>
      <c r="AU118" s="181">
        <f>'Securities Details'!U21</f>
        <v>0</v>
      </c>
      <c r="AV118" s="181" t="str">
        <f>IF(AU118="Yes",'Securities Details'!V21,"")</f>
        <v/>
      </c>
      <c r="AW118" s="181">
        <f>'Securities Details'!W21</f>
        <v>0</v>
      </c>
      <c r="AX118" s="181">
        <f>'Securities Details'!X21</f>
        <v>0</v>
      </c>
      <c r="AY118" s="186" t="str">
        <f>IF(AND(NOT(ISBLANK('Securities Details'!Y21)),AU118="Yes"),'Securities Details'!Y21,"")</f>
        <v/>
      </c>
      <c r="AZ118" s="181" t="str">
        <f>IF(AU118="Yes",'Securities Details'!Z21,"")</f>
        <v/>
      </c>
      <c r="BA118" s="181" t="e">
        <f>'Securities Details'!#REF!</f>
        <v>#REF!</v>
      </c>
      <c r="BB118" s="181" t="str">
        <f>IF(AU118="Yes",'Securities Details'!AA21,"")</f>
        <v/>
      </c>
      <c r="BC118" s="181" t="str">
        <f>IF(ISBLANK('Securities Details'!AB21),"",0)</f>
        <v/>
      </c>
      <c r="BD118" s="181">
        <f>'Securities Details'!AC21</f>
        <v>0</v>
      </c>
      <c r="BE118" s="181">
        <f>'Securities Details'!AD21</f>
        <v>0</v>
      </c>
      <c r="BF118" s="595">
        <f>'Securities Details'!AE21</f>
        <v>0</v>
      </c>
      <c r="BG118" s="181">
        <f>'Securities Details'!AF21</f>
        <v>0</v>
      </c>
      <c r="BH118" s="181">
        <f>'Securities Details'!AG21</f>
        <v>0</v>
      </c>
      <c r="BI118" s="181">
        <f>'Securities Details'!AH21</f>
        <v>0</v>
      </c>
      <c r="BJ118" s="181">
        <f>'Securities Details'!AI21</f>
        <v>0</v>
      </c>
      <c r="BK118" s="181">
        <f>'Securities Details'!AJ21</f>
        <v>0</v>
      </c>
      <c r="BL118" s="181">
        <f>'Securities Details'!AK21</f>
        <v>0</v>
      </c>
      <c r="BM118" s="181">
        <f>'Securities Details'!AL21</f>
        <v>0</v>
      </c>
      <c r="BN118" s="181" t="str">
        <f>IF('Securities Details'!AM21 = "","",IF('Securities Details'!$E$11="Yes",'Securities Details'!AM21,""))</f>
        <v/>
      </c>
      <c r="BO118" s="181" t="str">
        <f>IF('Securities Details'!AN21="","",IF('Securities Details'!$E$11="Yes",'Securities Details'!AN21,""))</f>
        <v/>
      </c>
      <c r="BP118" s="181" t="str">
        <f>IF('Securities Details'!$E$11="Yes",'Securities Details'!AO21,"")</f>
        <v/>
      </c>
      <c r="BQ118" t="str">
        <f>IF(BE118=SecDLookups!$R$2, (
IF(ISNUMBER(SEARCH("-",BF118)), TRIM(LEFT(BF118, SEARCH("-",BF118,1)-1)), BF118)),"")</f>
        <v/>
      </c>
      <c r="BR118" t="str">
        <f>IF(BE118=SecDLookups!$R$2, (
IF(ISNUMBER(SEARCH("-",BF118)), TRIM(RIGHT(BF118,LEN(BF118) - SEARCH("-",BF118,1))), BF118)),"")</f>
        <v/>
      </c>
      <c r="BS118" t="str">
        <f>IF(BE118=SecDLookups!$R$3,BF118,"")</f>
        <v/>
      </c>
      <c r="BT118" t="str">
        <f>IF(BE118=SecDLookups!$R$4,BF118,"")</f>
        <v/>
      </c>
      <c r="BU118" t="str">
        <f>IF(BG118=SecDLookups!$S$2,TRIM(LEFT(BH118, SEARCH("-",BH118,1)-1)),"")</f>
        <v/>
      </c>
      <c r="BV118" t="str">
        <f>IF(BG118=SecDLookups!$S$2,TRIM(RIGHT(BH118,LEN(BH118) -  SEARCH("-",BH118,1))),"")</f>
        <v/>
      </c>
      <c r="BW118" t="str">
        <f>IF(BG118=SecDLookups!$S$3,BH118,"")</f>
        <v/>
      </c>
      <c r="BX118" t="str">
        <f>IF(BG118=SecDLookups!$S$4,BH118,"")</f>
        <v/>
      </c>
      <c r="BY118" t="str">
        <f>IF(BI118=SecDLookups!$T$2,TRIM(LEFT(BJ118, SEARCH("-",BJ118,1)-1)),"")</f>
        <v/>
      </c>
      <c r="BZ118" t="str">
        <f>IF(BI118=SecDLookups!$T$2,TRIM(RIGHT(BJ118,LEN(BJ118) -  SEARCH("-",BJ118,1))),"")</f>
        <v/>
      </c>
      <c r="CA118" t="str">
        <f>IF(BI118=SecDLookups!$T$3,BJ118,"")</f>
        <v/>
      </c>
      <c r="CB118" t="str">
        <f>IF(BI118=SecDLookups!$T$4,BJ118,"")</f>
        <v/>
      </c>
      <c r="CC118" t="str">
        <f>IF(BK118=SecDLookups!$U$2,TRIM(LEFT(BL118, SEARCH("-",BL118,1)-1)),"")</f>
        <v/>
      </c>
      <c r="CD118" t="str">
        <f>IF(BK118=SecDLookups!$U$2,TRIM(RIGHT(BL118,LEN(BL118) -  SEARCH("-",BL118,1))),"")</f>
        <v/>
      </c>
      <c r="CE118" t="str">
        <f>IF(BK118=SecDLookups!$U$3,BL118,"")</f>
        <v/>
      </c>
      <c r="CF118" t="str">
        <f>IF(BK118=SecDLookups!$U$4,BL118,"")</f>
        <v/>
      </c>
    </row>
    <row r="119" spans="2:84" ht="15.75" x14ac:dyDescent="0.25">
      <c r="B119" s="171"/>
      <c r="C119">
        <f>'Issuer Details'!C10</f>
        <v>0</v>
      </c>
      <c r="D119">
        <f>'Issuer Details'!D10</f>
        <v>0</v>
      </c>
      <c r="E119">
        <f>'Issuer Details'!E10</f>
        <v>0</v>
      </c>
      <c r="F119">
        <f>'Issuer Details'!F10</f>
        <v>0</v>
      </c>
      <c r="G119">
        <f>'Issuer Details'!G10</f>
        <v>0</v>
      </c>
      <c r="H119">
        <f>'Issuer Details'!H10</f>
        <v>0</v>
      </c>
      <c r="I119" s="178">
        <f>'Issuer Details'!I10</f>
        <v>0</v>
      </c>
      <c r="J119">
        <f>'Issuer Details'!J10</f>
        <v>0</v>
      </c>
      <c r="M119" s="174"/>
      <c r="N119" t="s">
        <v>40</v>
      </c>
      <c r="O119" t="s">
        <v>479</v>
      </c>
      <c r="P119" t="str">
        <f>IF('Passporting Details'!I12=TRUE,"T","F")</f>
        <v>F</v>
      </c>
      <c r="Q119" t="str">
        <f>IF('Passporting Details'!J12=TRUE,"T","F")</f>
        <v>F</v>
      </c>
      <c r="R119" t="str">
        <f>IF('Passporting Details'!K12=TRUE,"T","F")</f>
        <v>F</v>
      </c>
      <c r="S119" t="s">
        <v>1150</v>
      </c>
      <c r="T119" s="275" t="s">
        <v>1141</v>
      </c>
      <c r="U119" s="277">
        <f>IF(F2="For Approval",COUNTIFS(X173:X188,"&lt;&gt;",X173:X188,"&lt;&gt;0"),0)</f>
        <v>0</v>
      </c>
      <c r="V119" s="294" t="s">
        <v>115</v>
      </c>
      <c r="W119" s="294" t="s">
        <v>85</v>
      </c>
      <c r="X119" s="294">
        <f>Approval!E52</f>
        <v>0</v>
      </c>
      <c r="Y119" s="294">
        <f>Approval!D52</f>
        <v>0</v>
      </c>
      <c r="Z119" s="294" t="str">
        <f>VLOOKUP(W119,ApprovalLookups!$G$2:$H$16,2,FALSE)</f>
        <v>SUMT</v>
      </c>
      <c r="AA119" s="295">
        <f>VLOOKUP(W119,ApprovalLookups!$G$2:$I$16,3,FALSE)</f>
        <v>0</v>
      </c>
      <c r="AB119" s="174"/>
      <c r="AC119" s="181">
        <f>'Securities Details'!C22</f>
        <v>0</v>
      </c>
      <c r="AD119" s="181">
        <f>'Securities Details'!D22</f>
        <v>0</v>
      </c>
      <c r="AE119" s="181">
        <f>'Securities Details'!E22</f>
        <v>0</v>
      </c>
      <c r="AF119" s="181">
        <f>'Securities Details'!F22</f>
        <v>0</v>
      </c>
      <c r="AG119" s="181">
        <f>'Securities Details'!G22</f>
        <v>0</v>
      </c>
      <c r="AH119" s="181">
        <f>'Securities Details'!H22</f>
        <v>0</v>
      </c>
      <c r="AI119" s="181">
        <f>'Securities Details'!I22</f>
        <v>0</v>
      </c>
      <c r="AJ119" s="181" t="str">
        <f t="shared" si="0"/>
        <v>0</v>
      </c>
      <c r="AK119" s="181">
        <f>'Securities Details'!K22</f>
        <v>0</v>
      </c>
      <c r="AL119" s="181">
        <f>'Securities Details'!L22</f>
        <v>0</v>
      </c>
      <c r="AM119" s="186">
        <f>'Securities Details'!M22</f>
        <v>0</v>
      </c>
      <c r="AN119" s="181">
        <f>'Securities Details'!N22</f>
        <v>0</v>
      </c>
      <c r="AO119" s="181">
        <f>'Securities Details'!O22</f>
        <v>0</v>
      </c>
      <c r="AP119" s="181">
        <f>'Securities Details'!P22</f>
        <v>0</v>
      </c>
      <c r="AQ119" s="181">
        <f>'Securities Details'!Q22</f>
        <v>0</v>
      </c>
      <c r="AR119" s="181">
        <f>'Securities Details'!R22</f>
        <v>0</v>
      </c>
      <c r="AS119" s="186">
        <f>'Securities Details'!S22</f>
        <v>0</v>
      </c>
      <c r="AT119" s="181">
        <f>'Securities Details'!T22</f>
        <v>0</v>
      </c>
      <c r="AU119" s="181">
        <f>'Securities Details'!U22</f>
        <v>0</v>
      </c>
      <c r="AV119" s="181" t="str">
        <f>IF(AU119="Yes",'Securities Details'!V22,"")</f>
        <v/>
      </c>
      <c r="AW119" s="181">
        <f>'Securities Details'!W22</f>
        <v>0</v>
      </c>
      <c r="AX119" s="181">
        <f>'Securities Details'!X22</f>
        <v>0</v>
      </c>
      <c r="AY119" s="186" t="str">
        <f>IF(AND(NOT(ISBLANK('Securities Details'!Y22)),AU119="Yes"),'Securities Details'!Y22,"")</f>
        <v/>
      </c>
      <c r="AZ119" s="181" t="str">
        <f>IF(AU119="Yes",'Securities Details'!Z22,"")</f>
        <v/>
      </c>
      <c r="BA119" s="181" t="e">
        <f>'Securities Details'!#REF!</f>
        <v>#REF!</v>
      </c>
      <c r="BB119" s="181" t="str">
        <f>IF(AU119="Yes",'Securities Details'!AA22,"")</f>
        <v/>
      </c>
      <c r="BC119" s="181" t="str">
        <f>IF(ISBLANK('Securities Details'!AB22),"",0)</f>
        <v/>
      </c>
      <c r="BD119" s="181">
        <f>'Securities Details'!AC22</f>
        <v>0</v>
      </c>
      <c r="BE119" s="181">
        <f>'Securities Details'!AD22</f>
        <v>0</v>
      </c>
      <c r="BF119" s="595">
        <f>'Securities Details'!AE22</f>
        <v>0</v>
      </c>
      <c r="BG119" s="181">
        <f>'Securities Details'!AF22</f>
        <v>0</v>
      </c>
      <c r="BH119" s="181">
        <f>'Securities Details'!AG22</f>
        <v>0</v>
      </c>
      <c r="BI119" s="181">
        <f>'Securities Details'!AH22</f>
        <v>0</v>
      </c>
      <c r="BJ119" s="181">
        <f>'Securities Details'!AI22</f>
        <v>0</v>
      </c>
      <c r="BK119" s="181">
        <f>'Securities Details'!AJ22</f>
        <v>0</v>
      </c>
      <c r="BL119" s="181">
        <f>'Securities Details'!AK22</f>
        <v>0</v>
      </c>
      <c r="BM119" s="181">
        <f>'Securities Details'!AL22</f>
        <v>0</v>
      </c>
      <c r="BN119" s="181" t="str">
        <f>IF('Securities Details'!AM22 = "","",IF('Securities Details'!$E$11="Yes",'Securities Details'!AM22,""))</f>
        <v/>
      </c>
      <c r="BO119" s="181" t="str">
        <f>IF('Securities Details'!AN22="","",IF('Securities Details'!$E$11="Yes",'Securities Details'!AN22,""))</f>
        <v/>
      </c>
      <c r="BP119" s="181" t="str">
        <f>IF('Securities Details'!$E$11="Yes",'Securities Details'!AO22,"")</f>
        <v/>
      </c>
      <c r="BQ119" t="str">
        <f>IF(BE119=SecDLookups!$R$2, (
IF(ISNUMBER(SEARCH("-",BF119)), TRIM(LEFT(BF119, SEARCH("-",BF119,1)-1)), BF119)),"")</f>
        <v/>
      </c>
      <c r="BR119" t="str">
        <f>IF(BE119=SecDLookups!$R$2, (
IF(ISNUMBER(SEARCH("-",BF119)), TRIM(RIGHT(BF119,LEN(BF119) - SEARCH("-",BF119,1))), BF119)),"")</f>
        <v/>
      </c>
      <c r="BS119" t="str">
        <f>IF(BE119=SecDLookups!$R$3,BF119,"")</f>
        <v/>
      </c>
      <c r="BT119" t="str">
        <f>IF(BE119=SecDLookups!$R$4,BF119,"")</f>
        <v/>
      </c>
      <c r="BU119" t="str">
        <f>IF(BG119=SecDLookups!$S$2,TRIM(LEFT(BH119, SEARCH("-",BH119,1)-1)),"")</f>
        <v/>
      </c>
      <c r="BV119" t="str">
        <f>IF(BG119=SecDLookups!$S$2,TRIM(RIGHT(BH119,LEN(BH119) -  SEARCH("-",BH119,1))),"")</f>
        <v/>
      </c>
      <c r="BW119" t="str">
        <f>IF(BG119=SecDLookups!$S$3,BH119,"")</f>
        <v/>
      </c>
      <c r="BX119" t="str">
        <f>IF(BG119=SecDLookups!$S$4,BH119,"")</f>
        <v/>
      </c>
      <c r="BY119" t="str">
        <f>IF(BI119=SecDLookups!$T$2,TRIM(LEFT(BJ119, SEARCH("-",BJ119,1)-1)),"")</f>
        <v/>
      </c>
      <c r="BZ119" t="str">
        <f>IF(BI119=SecDLookups!$T$2,TRIM(RIGHT(BJ119,LEN(BJ119) -  SEARCH("-",BJ119,1))),"")</f>
        <v/>
      </c>
      <c r="CA119" t="str">
        <f>IF(BI119=SecDLookups!$T$3,BJ119,"")</f>
        <v/>
      </c>
      <c r="CB119" t="str">
        <f>IF(BI119=SecDLookups!$T$4,BJ119,"")</f>
        <v/>
      </c>
      <c r="CC119" t="str">
        <f>IF(BK119=SecDLookups!$U$2,TRIM(LEFT(BL119, SEARCH("-",BL119,1)-1)),"")</f>
        <v/>
      </c>
      <c r="CD119" t="str">
        <f>IF(BK119=SecDLookups!$U$2,TRIM(RIGHT(BL119,LEN(BL119) -  SEARCH("-",BL119,1))),"")</f>
        <v/>
      </c>
      <c r="CE119" t="str">
        <f>IF(BK119=SecDLookups!$U$3,BL119,"")</f>
        <v/>
      </c>
      <c r="CF119" t="str">
        <f>IF(BK119=SecDLookups!$U$4,BL119,"")</f>
        <v/>
      </c>
    </row>
    <row r="120" spans="2:84" ht="15.75" x14ac:dyDescent="0.25">
      <c r="B120" s="171"/>
      <c r="C120">
        <f>'Issuer Details'!C11</f>
        <v>0</v>
      </c>
      <c r="D120">
        <f>'Issuer Details'!D11</f>
        <v>0</v>
      </c>
      <c r="E120">
        <f>'Issuer Details'!E11</f>
        <v>0</v>
      </c>
      <c r="F120">
        <f>'Issuer Details'!F11</f>
        <v>0</v>
      </c>
      <c r="G120">
        <f>'Issuer Details'!G11</f>
        <v>0</v>
      </c>
      <c r="H120">
        <f>'Issuer Details'!H11</f>
        <v>0</v>
      </c>
      <c r="I120" s="178">
        <f>'Issuer Details'!I11</f>
        <v>0</v>
      </c>
      <c r="J120">
        <f>'Issuer Details'!J11</f>
        <v>0</v>
      </c>
      <c r="M120" s="174"/>
      <c r="N120" t="s">
        <v>41</v>
      </c>
      <c r="O120" t="s">
        <v>480</v>
      </c>
      <c r="P120" t="str">
        <f>IF('Passporting Details'!I13=TRUE,"T","F")</f>
        <v>F</v>
      </c>
      <c r="Q120" t="str">
        <f>IF('Passporting Details'!J13=TRUE,"T","F")</f>
        <v>F</v>
      </c>
      <c r="R120" t="str">
        <f>IF('Passporting Details'!K13=TRUE,"T","F")</f>
        <v>F</v>
      </c>
      <c r="S120" t="s">
        <v>1150</v>
      </c>
      <c r="T120" s="275" t="s">
        <v>1142</v>
      </c>
      <c r="U120" s="277">
        <f>IF(F2="For Approval",COUNTIFS(X189:X194,"&lt;&gt;",X189:X194,"&lt;&gt;0"),0)</f>
        <v>0</v>
      </c>
      <c r="V120" s="294" t="s">
        <v>115</v>
      </c>
      <c r="W120" s="294" t="s">
        <v>85</v>
      </c>
      <c r="X120" s="294">
        <f>Approval!E53</f>
        <v>0</v>
      </c>
      <c r="Y120" s="294">
        <f>Approval!D53</f>
        <v>0</v>
      </c>
      <c r="Z120" s="294" t="str">
        <f>VLOOKUP(W120,ApprovalLookups!$G$2:$H$16,2,FALSE)</f>
        <v>SUMT</v>
      </c>
      <c r="AA120" s="295">
        <f>VLOOKUP(W120,ApprovalLookups!$G$2:$I$16,3,FALSE)</f>
        <v>0</v>
      </c>
      <c r="AB120" s="174"/>
      <c r="AC120" s="181">
        <f>'Securities Details'!C23</f>
        <v>0</v>
      </c>
      <c r="AD120" s="181">
        <f>'Securities Details'!D23</f>
        <v>0</v>
      </c>
      <c r="AE120" s="181">
        <f>'Securities Details'!E23</f>
        <v>0</v>
      </c>
      <c r="AF120" s="181">
        <f>'Securities Details'!F23</f>
        <v>0</v>
      </c>
      <c r="AG120" s="181">
        <f>'Securities Details'!G23</f>
        <v>0</v>
      </c>
      <c r="AH120" s="181">
        <f>'Securities Details'!H23</f>
        <v>0</v>
      </c>
      <c r="AI120" s="181">
        <f>'Securities Details'!I23</f>
        <v>0</v>
      </c>
      <c r="AJ120" s="181" t="str">
        <f t="shared" si="0"/>
        <v>0</v>
      </c>
      <c r="AK120" s="181">
        <f>'Securities Details'!K23</f>
        <v>0</v>
      </c>
      <c r="AL120" s="181">
        <f>'Securities Details'!L23</f>
        <v>0</v>
      </c>
      <c r="AM120" s="186">
        <f>'Securities Details'!M23</f>
        <v>0</v>
      </c>
      <c r="AN120" s="181">
        <f>'Securities Details'!N23</f>
        <v>0</v>
      </c>
      <c r="AO120" s="181">
        <f>'Securities Details'!O23</f>
        <v>0</v>
      </c>
      <c r="AP120" s="181">
        <f>'Securities Details'!P23</f>
        <v>0</v>
      </c>
      <c r="AQ120" s="181">
        <f>'Securities Details'!Q23</f>
        <v>0</v>
      </c>
      <c r="AR120" s="181">
        <f>'Securities Details'!R23</f>
        <v>0</v>
      </c>
      <c r="AS120" s="186">
        <f>'Securities Details'!S23</f>
        <v>0</v>
      </c>
      <c r="AT120" s="181">
        <f>'Securities Details'!T23</f>
        <v>0</v>
      </c>
      <c r="AU120" s="181">
        <f>'Securities Details'!U23</f>
        <v>0</v>
      </c>
      <c r="AV120" s="181" t="str">
        <f>IF(AU120="Yes",'Securities Details'!V23,"")</f>
        <v/>
      </c>
      <c r="AW120" s="181">
        <f>'Securities Details'!W23</f>
        <v>0</v>
      </c>
      <c r="AX120" s="181">
        <f>'Securities Details'!X23</f>
        <v>0</v>
      </c>
      <c r="AY120" s="186" t="str">
        <f>IF(AND(NOT(ISBLANK('Securities Details'!Y23)),AU120="Yes"),'Securities Details'!Y23,"")</f>
        <v/>
      </c>
      <c r="AZ120" s="181" t="str">
        <f>IF(AU120="Yes",'Securities Details'!Z23,"")</f>
        <v/>
      </c>
      <c r="BA120" s="181" t="e">
        <f>'Securities Details'!#REF!</f>
        <v>#REF!</v>
      </c>
      <c r="BB120" s="181" t="str">
        <f>IF(AU120="Yes",'Securities Details'!AA23,"")</f>
        <v/>
      </c>
      <c r="BC120" s="181" t="str">
        <f>IF(ISBLANK('Securities Details'!AB23),"",0)</f>
        <v/>
      </c>
      <c r="BD120" s="181">
        <f>'Securities Details'!AC23</f>
        <v>0</v>
      </c>
      <c r="BE120" s="181">
        <f>'Securities Details'!AD23</f>
        <v>0</v>
      </c>
      <c r="BF120" s="595">
        <f>'Securities Details'!AE23</f>
        <v>0</v>
      </c>
      <c r="BG120" s="181">
        <f>'Securities Details'!AF23</f>
        <v>0</v>
      </c>
      <c r="BH120" s="181">
        <f>'Securities Details'!AG23</f>
        <v>0</v>
      </c>
      <c r="BI120" s="181">
        <f>'Securities Details'!AH23</f>
        <v>0</v>
      </c>
      <c r="BJ120" s="181">
        <f>'Securities Details'!AI23</f>
        <v>0</v>
      </c>
      <c r="BK120" s="181">
        <f>'Securities Details'!AJ23</f>
        <v>0</v>
      </c>
      <c r="BL120" s="181">
        <f>'Securities Details'!AK23</f>
        <v>0</v>
      </c>
      <c r="BM120" s="181">
        <f>'Securities Details'!AL23</f>
        <v>0</v>
      </c>
      <c r="BN120" s="181" t="str">
        <f>IF('Securities Details'!AM23 = "","",IF('Securities Details'!$E$11="Yes",'Securities Details'!AM23,""))</f>
        <v/>
      </c>
      <c r="BO120" s="181" t="str">
        <f>IF('Securities Details'!AN23="","",IF('Securities Details'!$E$11="Yes",'Securities Details'!AN23,""))</f>
        <v/>
      </c>
      <c r="BP120" s="181" t="str">
        <f>IF('Securities Details'!$E$11="Yes",'Securities Details'!AO23,"")</f>
        <v/>
      </c>
      <c r="BQ120" t="str">
        <f>IF(BE120=SecDLookups!$R$2, (
IF(ISNUMBER(SEARCH("-",BF120)), TRIM(LEFT(BF120, SEARCH("-",BF120,1)-1)), BF120)),"")</f>
        <v/>
      </c>
      <c r="BR120" t="str">
        <f>IF(BE120=SecDLookups!$R$2, (
IF(ISNUMBER(SEARCH("-",BF120)), TRIM(RIGHT(BF120,LEN(BF120) - SEARCH("-",BF120,1))), BF120)),"")</f>
        <v/>
      </c>
      <c r="BS120" t="str">
        <f>IF(BE120=SecDLookups!$R$3,BF120,"")</f>
        <v/>
      </c>
      <c r="BT120" t="str">
        <f>IF(BE120=SecDLookups!$R$4,BF120,"")</f>
        <v/>
      </c>
      <c r="BU120" t="str">
        <f>IF(BG120=SecDLookups!$S$2,TRIM(LEFT(BH120, SEARCH("-",BH120,1)-1)),"")</f>
        <v/>
      </c>
      <c r="BV120" t="str">
        <f>IF(BG120=SecDLookups!$S$2,TRIM(RIGHT(BH120,LEN(BH120) -  SEARCH("-",BH120,1))),"")</f>
        <v/>
      </c>
      <c r="BW120" t="str">
        <f>IF(BG120=SecDLookups!$S$3,BH120,"")</f>
        <v/>
      </c>
      <c r="BX120" t="str">
        <f>IF(BG120=SecDLookups!$S$4,BH120,"")</f>
        <v/>
      </c>
      <c r="BY120" t="str">
        <f>IF(BI120=SecDLookups!$T$2,TRIM(LEFT(BJ120, SEARCH("-",BJ120,1)-1)),"")</f>
        <v/>
      </c>
      <c r="BZ120" t="str">
        <f>IF(BI120=SecDLookups!$T$2,TRIM(RIGHT(BJ120,LEN(BJ120) -  SEARCH("-",BJ120,1))),"")</f>
        <v/>
      </c>
      <c r="CA120" t="str">
        <f>IF(BI120=SecDLookups!$T$3,BJ120,"")</f>
        <v/>
      </c>
      <c r="CB120" t="str">
        <f>IF(BI120=SecDLookups!$T$4,BJ120,"")</f>
        <v/>
      </c>
      <c r="CC120" t="str">
        <f>IF(BK120=SecDLookups!$U$2,TRIM(LEFT(BL120, SEARCH("-",BL120,1)-1)),"")</f>
        <v/>
      </c>
      <c r="CD120" t="str">
        <f>IF(BK120=SecDLookups!$U$2,TRIM(RIGHT(BL120,LEN(BL120) -  SEARCH("-",BL120,1))),"")</f>
        <v/>
      </c>
      <c r="CE120" t="str">
        <f>IF(BK120=SecDLookups!$U$3,BL120,"")</f>
        <v/>
      </c>
      <c r="CF120" t="str">
        <f>IF(BK120=SecDLookups!$U$4,BL120,"")</f>
        <v/>
      </c>
    </row>
    <row r="121" spans="2:84" x14ac:dyDescent="0.25">
      <c r="B121" s="171"/>
      <c r="C121">
        <f>'Issuer Details'!C12</f>
        <v>0</v>
      </c>
      <c r="D121">
        <f>'Issuer Details'!D12</f>
        <v>0</v>
      </c>
      <c r="E121">
        <f>'Issuer Details'!E12</f>
        <v>0</v>
      </c>
      <c r="F121">
        <f>'Issuer Details'!F12</f>
        <v>0</v>
      </c>
      <c r="G121">
        <f>'Issuer Details'!G12</f>
        <v>0</v>
      </c>
      <c r="H121">
        <f>'Issuer Details'!H12</f>
        <v>0</v>
      </c>
      <c r="I121" s="178">
        <f>'Issuer Details'!I12</f>
        <v>0</v>
      </c>
      <c r="J121">
        <f>'Issuer Details'!J12</f>
        <v>0</v>
      </c>
      <c r="M121" s="174"/>
      <c r="N121" t="s">
        <v>42</v>
      </c>
      <c r="O121" t="s">
        <v>494</v>
      </c>
      <c r="P121" t="str">
        <f>IF('Passporting Details'!I14=TRUE,"T","F")</f>
        <v>F</v>
      </c>
      <c r="Q121" t="str">
        <f>IF('Passporting Details'!J14=TRUE,"T","F")</f>
        <v>F</v>
      </c>
      <c r="R121" t="str">
        <f>IF('Passporting Details'!K14=TRUE,"T","F")</f>
        <v>F</v>
      </c>
      <c r="S121" t="s">
        <v>1150</v>
      </c>
      <c r="T121" s="275"/>
      <c r="U121" s="276"/>
      <c r="V121" s="294" t="s">
        <v>115</v>
      </c>
      <c r="W121" s="294" t="s">
        <v>85</v>
      </c>
      <c r="X121" s="294">
        <f>Approval!E54</f>
        <v>0</v>
      </c>
      <c r="Y121" s="294">
        <f>Approval!D54</f>
        <v>0</v>
      </c>
      <c r="Z121" s="294" t="str">
        <f>VLOOKUP(W121,ApprovalLookups!$G$2:$H$16,2,FALSE)</f>
        <v>SUMT</v>
      </c>
      <c r="AA121" s="295">
        <f>VLOOKUP(W121,ApprovalLookups!$G$2:$I$16,3,FALSE)</f>
        <v>0</v>
      </c>
      <c r="AB121" s="174"/>
      <c r="AC121" s="181">
        <f>'Securities Details'!C24</f>
        <v>0</v>
      </c>
      <c r="AD121" s="181">
        <f>'Securities Details'!D24</f>
        <v>0</v>
      </c>
      <c r="AE121" s="181">
        <f>'Securities Details'!E24</f>
        <v>0</v>
      </c>
      <c r="AF121" s="181">
        <f>'Securities Details'!F24</f>
        <v>0</v>
      </c>
      <c r="AG121" s="181">
        <f>'Securities Details'!G24</f>
        <v>0</v>
      </c>
      <c r="AH121" s="181">
        <f>'Securities Details'!H24</f>
        <v>0</v>
      </c>
      <c r="AI121" s="181">
        <f>'Securities Details'!I24</f>
        <v>0</v>
      </c>
      <c r="AJ121" s="181" t="str">
        <f t="shared" si="0"/>
        <v>0</v>
      </c>
      <c r="AK121" s="181">
        <f>'Securities Details'!K24</f>
        <v>0</v>
      </c>
      <c r="AL121" s="181">
        <f>'Securities Details'!L24</f>
        <v>0</v>
      </c>
      <c r="AM121" s="186">
        <f>'Securities Details'!M24</f>
        <v>0</v>
      </c>
      <c r="AN121" s="181">
        <f>'Securities Details'!N24</f>
        <v>0</v>
      </c>
      <c r="AO121" s="181">
        <f>'Securities Details'!O24</f>
        <v>0</v>
      </c>
      <c r="AP121" s="181">
        <f>'Securities Details'!P24</f>
        <v>0</v>
      </c>
      <c r="AQ121" s="181">
        <f>'Securities Details'!Q24</f>
        <v>0</v>
      </c>
      <c r="AR121" s="181">
        <f>'Securities Details'!R24</f>
        <v>0</v>
      </c>
      <c r="AS121" s="186">
        <f>'Securities Details'!S24</f>
        <v>0</v>
      </c>
      <c r="AT121" s="181">
        <f>'Securities Details'!T24</f>
        <v>0</v>
      </c>
      <c r="AU121" s="181">
        <f>'Securities Details'!U24</f>
        <v>0</v>
      </c>
      <c r="AV121" s="181" t="str">
        <f>IF(AU121="Yes",'Securities Details'!V24,"")</f>
        <v/>
      </c>
      <c r="AW121" s="181">
        <f>'Securities Details'!W24</f>
        <v>0</v>
      </c>
      <c r="AX121" s="181">
        <f>'Securities Details'!X24</f>
        <v>0</v>
      </c>
      <c r="AY121" s="186" t="str">
        <f>IF(AND(NOT(ISBLANK('Securities Details'!Y24)),AU121="Yes"),'Securities Details'!Y24,"")</f>
        <v/>
      </c>
      <c r="AZ121" s="181" t="str">
        <f>IF(AU121="Yes",'Securities Details'!Z24,"")</f>
        <v/>
      </c>
      <c r="BA121" s="181" t="e">
        <f>'Securities Details'!#REF!</f>
        <v>#REF!</v>
      </c>
      <c r="BB121" s="181" t="str">
        <f>IF(AU121="Yes",'Securities Details'!AA24,"")</f>
        <v/>
      </c>
      <c r="BC121" s="181" t="str">
        <f>IF(ISBLANK('Securities Details'!AB24),"",0)</f>
        <v/>
      </c>
      <c r="BD121" s="181">
        <f>'Securities Details'!AC24</f>
        <v>0</v>
      </c>
      <c r="BE121" s="181">
        <f>'Securities Details'!AD24</f>
        <v>0</v>
      </c>
      <c r="BF121" s="595">
        <f>'Securities Details'!AE24</f>
        <v>0</v>
      </c>
      <c r="BG121" s="181">
        <f>'Securities Details'!AF24</f>
        <v>0</v>
      </c>
      <c r="BH121" s="181">
        <f>'Securities Details'!AG24</f>
        <v>0</v>
      </c>
      <c r="BI121" s="181">
        <f>'Securities Details'!AH24</f>
        <v>0</v>
      </c>
      <c r="BJ121" s="181">
        <f>'Securities Details'!AI24</f>
        <v>0</v>
      </c>
      <c r="BK121" s="181">
        <f>'Securities Details'!AJ24</f>
        <v>0</v>
      </c>
      <c r="BL121" s="181">
        <f>'Securities Details'!AK24</f>
        <v>0</v>
      </c>
      <c r="BM121" s="181">
        <f>'Securities Details'!AL24</f>
        <v>0</v>
      </c>
      <c r="BN121" s="181" t="str">
        <f>IF('Securities Details'!AM24 = "","",IF('Securities Details'!$E$11="Yes",'Securities Details'!AM24,""))</f>
        <v/>
      </c>
      <c r="BO121" s="181" t="str">
        <f>IF('Securities Details'!AN24="","",IF('Securities Details'!$E$11="Yes",'Securities Details'!AN24,""))</f>
        <v/>
      </c>
      <c r="BP121" s="181" t="str">
        <f>IF('Securities Details'!$E$11="Yes",'Securities Details'!AO24,"")</f>
        <v/>
      </c>
      <c r="BQ121" t="str">
        <f>IF(BE121=SecDLookups!$R$2, (
IF(ISNUMBER(SEARCH("-",BF121)), TRIM(LEFT(BF121, SEARCH("-",BF121,1)-1)), BF121)),"")</f>
        <v/>
      </c>
      <c r="BR121" t="str">
        <f>IF(BE121=SecDLookups!$R$2, (
IF(ISNUMBER(SEARCH("-",BF121)), TRIM(RIGHT(BF121,LEN(BF121) - SEARCH("-",BF121,1))), BF121)),"")</f>
        <v/>
      </c>
      <c r="BS121" t="str">
        <f>IF(BE121=SecDLookups!$R$3,BF121,"")</f>
        <v/>
      </c>
      <c r="BT121" t="str">
        <f>IF(BE121=SecDLookups!$R$4,BF121,"")</f>
        <v/>
      </c>
      <c r="BU121" t="str">
        <f>IF(BG121=SecDLookups!$S$2,TRIM(LEFT(BH121, SEARCH("-",BH121,1)-1)),"")</f>
        <v/>
      </c>
      <c r="BV121" t="str">
        <f>IF(BG121=SecDLookups!$S$2,TRIM(RIGHT(BH121,LEN(BH121) -  SEARCH("-",BH121,1))),"")</f>
        <v/>
      </c>
      <c r="BW121" t="str">
        <f>IF(BG121=SecDLookups!$S$3,BH121,"")</f>
        <v/>
      </c>
      <c r="BX121" t="str">
        <f>IF(BG121=SecDLookups!$S$4,BH121,"")</f>
        <v/>
      </c>
      <c r="BY121" t="str">
        <f>IF(BI121=SecDLookups!$T$2,TRIM(LEFT(BJ121, SEARCH("-",BJ121,1)-1)),"")</f>
        <v/>
      </c>
      <c r="BZ121" t="str">
        <f>IF(BI121=SecDLookups!$T$2,TRIM(RIGHT(BJ121,LEN(BJ121) -  SEARCH("-",BJ121,1))),"")</f>
        <v/>
      </c>
      <c r="CA121" t="str">
        <f>IF(BI121=SecDLookups!$T$3,BJ121,"")</f>
        <v/>
      </c>
      <c r="CB121" t="str">
        <f>IF(BI121=SecDLookups!$T$4,BJ121,"")</f>
        <v/>
      </c>
      <c r="CC121" t="str">
        <f>IF(BK121=SecDLookups!$U$2,TRIM(LEFT(BL121, SEARCH("-",BL121,1)-1)),"")</f>
        <v/>
      </c>
      <c r="CD121" t="str">
        <f>IF(BK121=SecDLookups!$U$2,TRIM(RIGHT(BL121,LEN(BL121) -  SEARCH("-",BL121,1))),"")</f>
        <v/>
      </c>
      <c r="CE121" t="str">
        <f>IF(BK121=SecDLookups!$U$3,BL121,"")</f>
        <v/>
      </c>
      <c r="CF121" t="str">
        <f>IF(BK121=SecDLookups!$U$4,BL121,"")</f>
        <v/>
      </c>
    </row>
    <row r="122" spans="2:84" x14ac:dyDescent="0.25">
      <c r="B122" s="171"/>
      <c r="C122">
        <f>'Issuer Details'!C13</f>
        <v>0</v>
      </c>
      <c r="D122">
        <f>'Issuer Details'!D13</f>
        <v>0</v>
      </c>
      <c r="E122">
        <f>'Issuer Details'!E13</f>
        <v>0</v>
      </c>
      <c r="F122">
        <f>'Issuer Details'!F13</f>
        <v>0</v>
      </c>
      <c r="G122">
        <f>'Issuer Details'!G13</f>
        <v>0</v>
      </c>
      <c r="H122">
        <f>'Issuer Details'!H13</f>
        <v>0</v>
      </c>
      <c r="I122" s="178">
        <f>'Issuer Details'!I13</f>
        <v>0</v>
      </c>
      <c r="J122">
        <f>'Issuer Details'!J13</f>
        <v>0</v>
      </c>
      <c r="M122" s="174"/>
      <c r="N122" t="s">
        <v>43</v>
      </c>
      <c r="O122" t="s">
        <v>495</v>
      </c>
      <c r="P122" t="str">
        <f>IF('Passporting Details'!I15=TRUE,"T","F")</f>
        <v>F</v>
      </c>
      <c r="Q122" t="str">
        <f>IF('Passporting Details'!J15=TRUE,"T","F")</f>
        <v>F</v>
      </c>
      <c r="R122" t="str">
        <f>IF('Passporting Details'!K15=TRUE,"T","F")</f>
        <v>F</v>
      </c>
      <c r="S122" t="s">
        <v>1150</v>
      </c>
      <c r="T122" s="275"/>
      <c r="U122" s="276"/>
      <c r="V122" s="294" t="s">
        <v>115</v>
      </c>
      <c r="W122" s="294" t="s">
        <v>85</v>
      </c>
      <c r="X122" s="294">
        <f>Approval!E55</f>
        <v>0</v>
      </c>
      <c r="Y122" s="294">
        <f>Approval!D55</f>
        <v>0</v>
      </c>
      <c r="Z122" s="294" t="str">
        <f>VLOOKUP(W122,ApprovalLookups!$G$2:$H$16,2,FALSE)</f>
        <v>SUMT</v>
      </c>
      <c r="AA122" s="295">
        <f>VLOOKUP(W122,ApprovalLookups!$G$2:$I$16,3,FALSE)</f>
        <v>0</v>
      </c>
      <c r="AB122" s="174"/>
      <c r="AC122" s="181">
        <f>'Securities Details'!C25</f>
        <v>0</v>
      </c>
      <c r="AD122" s="181">
        <f>'Securities Details'!D25</f>
        <v>0</v>
      </c>
      <c r="AE122" s="181">
        <f>'Securities Details'!E25</f>
        <v>0</v>
      </c>
      <c r="AF122" s="181">
        <f>'Securities Details'!F25</f>
        <v>0</v>
      </c>
      <c r="AG122" s="181">
        <f>'Securities Details'!G25</f>
        <v>0</v>
      </c>
      <c r="AH122" s="181">
        <f>'Securities Details'!H25</f>
        <v>0</v>
      </c>
      <c r="AI122" s="181">
        <f>'Securities Details'!I25</f>
        <v>0</v>
      </c>
      <c r="AJ122" s="181" t="str">
        <f t="shared" si="0"/>
        <v>0</v>
      </c>
      <c r="AK122" s="181">
        <f>'Securities Details'!K25</f>
        <v>0</v>
      </c>
      <c r="AL122" s="181">
        <f>'Securities Details'!L25</f>
        <v>0</v>
      </c>
      <c r="AM122" s="186">
        <f>'Securities Details'!M25</f>
        <v>0</v>
      </c>
      <c r="AN122" s="181">
        <f>'Securities Details'!N25</f>
        <v>0</v>
      </c>
      <c r="AO122" s="181">
        <f>'Securities Details'!O25</f>
        <v>0</v>
      </c>
      <c r="AP122" s="181">
        <f>'Securities Details'!P25</f>
        <v>0</v>
      </c>
      <c r="AQ122" s="181">
        <f>'Securities Details'!Q25</f>
        <v>0</v>
      </c>
      <c r="AR122" s="181">
        <f>'Securities Details'!R25</f>
        <v>0</v>
      </c>
      <c r="AS122" s="186">
        <f>'Securities Details'!S25</f>
        <v>0</v>
      </c>
      <c r="AT122" s="181">
        <f>'Securities Details'!T25</f>
        <v>0</v>
      </c>
      <c r="AU122" s="181">
        <f>'Securities Details'!U25</f>
        <v>0</v>
      </c>
      <c r="AV122" s="181" t="str">
        <f>IF(AU122="Yes",'Securities Details'!V25,"")</f>
        <v/>
      </c>
      <c r="AW122" s="181">
        <f>'Securities Details'!W25</f>
        <v>0</v>
      </c>
      <c r="AX122" s="181">
        <f>'Securities Details'!X25</f>
        <v>0</v>
      </c>
      <c r="AY122" s="186" t="str">
        <f>IF(AND(NOT(ISBLANK('Securities Details'!Y25)),AU122="Yes"),'Securities Details'!Y25,"")</f>
        <v/>
      </c>
      <c r="AZ122" s="181" t="str">
        <f>IF(AU122="Yes",'Securities Details'!Z25,"")</f>
        <v/>
      </c>
      <c r="BA122" s="181" t="e">
        <f>'Securities Details'!#REF!</f>
        <v>#REF!</v>
      </c>
      <c r="BB122" s="181" t="str">
        <f>IF(AU122="Yes",'Securities Details'!AA25,"")</f>
        <v/>
      </c>
      <c r="BC122" s="181" t="str">
        <f>IF(ISBLANK('Securities Details'!AB25),"",0)</f>
        <v/>
      </c>
      <c r="BD122" s="181">
        <f>'Securities Details'!AC25</f>
        <v>0</v>
      </c>
      <c r="BE122" s="181">
        <f>'Securities Details'!AD25</f>
        <v>0</v>
      </c>
      <c r="BF122" s="595">
        <f>'Securities Details'!AE25</f>
        <v>0</v>
      </c>
      <c r="BG122" s="181">
        <f>'Securities Details'!AF25</f>
        <v>0</v>
      </c>
      <c r="BH122" s="181">
        <f>'Securities Details'!AG25</f>
        <v>0</v>
      </c>
      <c r="BI122" s="181">
        <f>'Securities Details'!AH25</f>
        <v>0</v>
      </c>
      <c r="BJ122" s="181">
        <f>'Securities Details'!AI25</f>
        <v>0</v>
      </c>
      <c r="BK122" s="181">
        <f>'Securities Details'!AJ25</f>
        <v>0</v>
      </c>
      <c r="BL122" s="181">
        <f>'Securities Details'!AK25</f>
        <v>0</v>
      </c>
      <c r="BM122" s="181">
        <f>'Securities Details'!AL25</f>
        <v>0</v>
      </c>
      <c r="BN122" s="181" t="str">
        <f>IF('Securities Details'!AM25 = "","",IF('Securities Details'!$E$11="Yes",'Securities Details'!AM25,""))</f>
        <v/>
      </c>
      <c r="BO122" s="181" t="str">
        <f>IF('Securities Details'!AN25="","",IF('Securities Details'!$E$11="Yes",'Securities Details'!AN25,""))</f>
        <v/>
      </c>
      <c r="BP122" s="181" t="str">
        <f>IF('Securities Details'!$E$11="Yes",'Securities Details'!AO25,"")</f>
        <v/>
      </c>
      <c r="BQ122" t="str">
        <f>IF(BE122=SecDLookups!$R$2, (
IF(ISNUMBER(SEARCH("-",BF122)), TRIM(LEFT(BF122, SEARCH("-",BF122,1)-1)), BF122)),"")</f>
        <v/>
      </c>
      <c r="BR122" t="str">
        <f>IF(BE122=SecDLookups!$R$2, (
IF(ISNUMBER(SEARCH("-",BF122)), TRIM(RIGHT(BF122,LEN(BF122) - SEARCH("-",BF122,1))), BF122)),"")</f>
        <v/>
      </c>
      <c r="BS122" t="str">
        <f>IF(BE122=SecDLookups!$R$3,BF122,"")</f>
        <v/>
      </c>
      <c r="BT122" t="str">
        <f>IF(BE122=SecDLookups!$R$4,BF122,"")</f>
        <v/>
      </c>
      <c r="BU122" t="str">
        <f>IF(BG122=SecDLookups!$S$2,TRIM(LEFT(BH122, SEARCH("-",BH122,1)-1)),"")</f>
        <v/>
      </c>
      <c r="BV122" t="str">
        <f>IF(BG122=SecDLookups!$S$2,TRIM(RIGHT(BH122,LEN(BH122) -  SEARCH("-",BH122,1))),"")</f>
        <v/>
      </c>
      <c r="BW122" t="str">
        <f>IF(BG122=SecDLookups!$S$3,BH122,"")</f>
        <v/>
      </c>
      <c r="BX122" t="str">
        <f>IF(BG122=SecDLookups!$S$4,BH122,"")</f>
        <v/>
      </c>
      <c r="BY122" t="str">
        <f>IF(BI122=SecDLookups!$T$2,TRIM(LEFT(BJ122, SEARCH("-",BJ122,1)-1)),"")</f>
        <v/>
      </c>
      <c r="BZ122" t="str">
        <f>IF(BI122=SecDLookups!$T$2,TRIM(RIGHT(BJ122,LEN(BJ122) -  SEARCH("-",BJ122,1))),"")</f>
        <v/>
      </c>
      <c r="CA122" t="str">
        <f>IF(BI122=SecDLookups!$T$3,BJ122,"")</f>
        <v/>
      </c>
      <c r="CB122" t="str">
        <f>IF(BI122=SecDLookups!$T$4,BJ122,"")</f>
        <v/>
      </c>
      <c r="CC122" t="str">
        <f>IF(BK122=SecDLookups!$U$2,TRIM(LEFT(BL122, SEARCH("-",BL122,1)-1)),"")</f>
        <v/>
      </c>
      <c r="CD122" t="str">
        <f>IF(BK122=SecDLookups!$U$2,TRIM(RIGHT(BL122,LEN(BL122) -  SEARCH("-",BL122,1))),"")</f>
        <v/>
      </c>
      <c r="CE122" t="str">
        <f>IF(BK122=SecDLookups!$U$3,BL122,"")</f>
        <v/>
      </c>
      <c r="CF122" t="str">
        <f>IF(BK122=SecDLookups!$U$4,BL122,"")</f>
        <v/>
      </c>
    </row>
    <row r="123" spans="2:84" x14ac:dyDescent="0.25">
      <c r="B123" s="171"/>
      <c r="C123">
        <f>'Issuer Details'!C14</f>
        <v>0</v>
      </c>
      <c r="D123">
        <f>'Issuer Details'!D14</f>
        <v>0</v>
      </c>
      <c r="E123">
        <f>'Issuer Details'!E14</f>
        <v>0</v>
      </c>
      <c r="F123">
        <f>'Issuer Details'!F14</f>
        <v>0</v>
      </c>
      <c r="G123">
        <f>'Issuer Details'!G14</f>
        <v>0</v>
      </c>
      <c r="H123">
        <f>'Issuer Details'!H14</f>
        <v>0</v>
      </c>
      <c r="I123" s="178">
        <f>'Issuer Details'!I14</f>
        <v>0</v>
      </c>
      <c r="J123">
        <f>'Issuer Details'!J14</f>
        <v>0</v>
      </c>
      <c r="M123" s="174"/>
      <c r="N123" t="s">
        <v>44</v>
      </c>
      <c r="O123" t="s">
        <v>483</v>
      </c>
      <c r="P123" t="str">
        <f>IF('Passporting Details'!I16=TRUE,"T","F")</f>
        <v>F</v>
      </c>
      <c r="Q123" t="str">
        <f>IF('Passporting Details'!J16=TRUE,"T","F")</f>
        <v>F</v>
      </c>
      <c r="R123" t="str">
        <f>IF('Passporting Details'!K16=TRUE,"T","F")</f>
        <v>F</v>
      </c>
      <c r="S123" t="s">
        <v>1150</v>
      </c>
      <c r="T123" s="275"/>
      <c r="U123" s="276"/>
      <c r="V123" s="294" t="s">
        <v>115</v>
      </c>
      <c r="W123" s="294" t="s">
        <v>85</v>
      </c>
      <c r="X123" s="294">
        <f>Approval!E56</f>
        <v>0</v>
      </c>
      <c r="Y123" s="294">
        <f>Approval!D56</f>
        <v>0</v>
      </c>
      <c r="Z123" s="294" t="str">
        <f>VLOOKUP(W123,ApprovalLookups!$G$2:$H$16,2,FALSE)</f>
        <v>SUMT</v>
      </c>
      <c r="AA123" s="295">
        <f>VLOOKUP(W123,ApprovalLookups!$G$2:$I$16,3,FALSE)</f>
        <v>0</v>
      </c>
      <c r="AB123" s="174"/>
      <c r="AC123" s="181">
        <f>'Securities Details'!C26</f>
        <v>0</v>
      </c>
      <c r="AD123" s="181">
        <f>'Securities Details'!D26</f>
        <v>0</v>
      </c>
      <c r="AE123" s="181">
        <f>'Securities Details'!E26</f>
        <v>0</v>
      </c>
      <c r="AF123" s="181">
        <f>'Securities Details'!F26</f>
        <v>0</v>
      </c>
      <c r="AG123" s="181">
        <f>'Securities Details'!G26</f>
        <v>0</v>
      </c>
      <c r="AH123" s="181">
        <f>'Securities Details'!H26</f>
        <v>0</v>
      </c>
      <c r="AI123" s="181">
        <f>'Securities Details'!I26</f>
        <v>0</v>
      </c>
      <c r="AJ123" s="181" t="str">
        <f t="shared" si="0"/>
        <v>0</v>
      </c>
      <c r="AK123" s="181">
        <f>'Securities Details'!K26</f>
        <v>0</v>
      </c>
      <c r="AL123" s="181">
        <f>'Securities Details'!L26</f>
        <v>0</v>
      </c>
      <c r="AM123" s="186">
        <f>'Securities Details'!M26</f>
        <v>0</v>
      </c>
      <c r="AN123" s="181">
        <f>'Securities Details'!N26</f>
        <v>0</v>
      </c>
      <c r="AO123" s="181">
        <f>'Securities Details'!O26</f>
        <v>0</v>
      </c>
      <c r="AP123" s="181">
        <f>'Securities Details'!P26</f>
        <v>0</v>
      </c>
      <c r="AQ123" s="181">
        <f>'Securities Details'!Q26</f>
        <v>0</v>
      </c>
      <c r="AR123" s="181">
        <f>'Securities Details'!R26</f>
        <v>0</v>
      </c>
      <c r="AS123" s="186">
        <f>'Securities Details'!S26</f>
        <v>0</v>
      </c>
      <c r="AT123" s="181">
        <f>'Securities Details'!T26</f>
        <v>0</v>
      </c>
      <c r="AU123" s="181">
        <f>'Securities Details'!U26</f>
        <v>0</v>
      </c>
      <c r="AV123" s="181" t="str">
        <f>IF(AU123="Yes",'Securities Details'!V26,"")</f>
        <v/>
      </c>
      <c r="AW123" s="181">
        <f>'Securities Details'!W26</f>
        <v>0</v>
      </c>
      <c r="AX123" s="181">
        <f>'Securities Details'!X26</f>
        <v>0</v>
      </c>
      <c r="AY123" s="186" t="str">
        <f>IF(AND(NOT(ISBLANK('Securities Details'!Y26)),AU123="Yes"),'Securities Details'!Y26,"")</f>
        <v/>
      </c>
      <c r="AZ123" s="181" t="str">
        <f>IF(AU123="Yes",'Securities Details'!Z26,"")</f>
        <v/>
      </c>
      <c r="BA123" s="181" t="e">
        <f>'Securities Details'!#REF!</f>
        <v>#REF!</v>
      </c>
      <c r="BB123" s="181" t="str">
        <f>IF(AU123="Yes",'Securities Details'!AA26,"")</f>
        <v/>
      </c>
      <c r="BC123" s="181" t="str">
        <f>IF(ISBLANK('Securities Details'!AB26),"",0)</f>
        <v/>
      </c>
      <c r="BD123" s="181">
        <f>'Securities Details'!AC26</f>
        <v>0</v>
      </c>
      <c r="BE123" s="181">
        <f>'Securities Details'!AD26</f>
        <v>0</v>
      </c>
      <c r="BF123" s="595">
        <f>'Securities Details'!AE26</f>
        <v>0</v>
      </c>
      <c r="BG123" s="181">
        <f>'Securities Details'!AF26</f>
        <v>0</v>
      </c>
      <c r="BH123" s="181">
        <f>'Securities Details'!AG26</f>
        <v>0</v>
      </c>
      <c r="BI123" s="181">
        <f>'Securities Details'!AH26</f>
        <v>0</v>
      </c>
      <c r="BJ123" s="181">
        <f>'Securities Details'!AI26</f>
        <v>0</v>
      </c>
      <c r="BK123" s="181">
        <f>'Securities Details'!AJ26</f>
        <v>0</v>
      </c>
      <c r="BL123" s="181">
        <f>'Securities Details'!AK26</f>
        <v>0</v>
      </c>
      <c r="BM123" s="181">
        <f>'Securities Details'!AL26</f>
        <v>0</v>
      </c>
      <c r="BN123" s="181" t="str">
        <f>IF('Securities Details'!AM26 = "","",IF('Securities Details'!$E$11="Yes",'Securities Details'!AM26,""))</f>
        <v/>
      </c>
      <c r="BO123" s="181" t="str">
        <f>IF('Securities Details'!AN26="","",IF('Securities Details'!$E$11="Yes",'Securities Details'!AN26,""))</f>
        <v/>
      </c>
      <c r="BP123" s="181" t="str">
        <f>IF('Securities Details'!$E$11="Yes",'Securities Details'!AO26,"")</f>
        <v/>
      </c>
      <c r="BQ123" t="str">
        <f>IF(BE123=SecDLookups!$R$2, (
IF(ISNUMBER(SEARCH("-",BF123)), TRIM(LEFT(BF123, SEARCH("-",BF123,1)-1)), BF123)),"")</f>
        <v/>
      </c>
      <c r="BR123" t="str">
        <f>IF(BE123=SecDLookups!$R$2, (
IF(ISNUMBER(SEARCH("-",BF123)), TRIM(RIGHT(BF123,LEN(BF123) - SEARCH("-",BF123,1))), BF123)),"")</f>
        <v/>
      </c>
      <c r="BS123" t="str">
        <f>IF(BE123=SecDLookups!$R$3,BF123,"")</f>
        <v/>
      </c>
      <c r="BT123" t="str">
        <f>IF(BE123=SecDLookups!$R$4,BF123,"")</f>
        <v/>
      </c>
      <c r="BU123" t="str">
        <f>IF(BG123=SecDLookups!$S$2,TRIM(LEFT(BH123, SEARCH("-",BH123,1)-1)),"")</f>
        <v/>
      </c>
      <c r="BV123" t="str">
        <f>IF(BG123=SecDLookups!$S$2,TRIM(RIGHT(BH123,LEN(BH123) -  SEARCH("-",BH123,1))),"")</f>
        <v/>
      </c>
      <c r="BW123" t="str">
        <f>IF(BG123=SecDLookups!$S$3,BH123,"")</f>
        <v/>
      </c>
      <c r="BX123" t="str">
        <f>IF(BG123=SecDLookups!$S$4,BH123,"")</f>
        <v/>
      </c>
      <c r="BY123" t="str">
        <f>IF(BI123=SecDLookups!$T$2,TRIM(LEFT(BJ123, SEARCH("-",BJ123,1)-1)),"")</f>
        <v/>
      </c>
      <c r="BZ123" t="str">
        <f>IF(BI123=SecDLookups!$T$2,TRIM(RIGHT(BJ123,LEN(BJ123) -  SEARCH("-",BJ123,1))),"")</f>
        <v/>
      </c>
      <c r="CA123" t="str">
        <f>IF(BI123=SecDLookups!$T$3,BJ123,"")</f>
        <v/>
      </c>
      <c r="CB123" t="str">
        <f>IF(BI123=SecDLookups!$T$4,BJ123,"")</f>
        <v/>
      </c>
      <c r="CC123" t="str">
        <f>IF(BK123=SecDLookups!$U$2,TRIM(LEFT(BL123, SEARCH("-",BL123,1)-1)),"")</f>
        <v/>
      </c>
      <c r="CD123" t="str">
        <f>IF(BK123=SecDLookups!$U$2,TRIM(RIGHT(BL123,LEN(BL123) -  SEARCH("-",BL123,1))),"")</f>
        <v/>
      </c>
      <c r="CE123" t="str">
        <f>IF(BK123=SecDLookups!$U$3,BL123,"")</f>
        <v/>
      </c>
      <c r="CF123" t="str">
        <f>IF(BK123=SecDLookups!$U$4,BL123,"")</f>
        <v/>
      </c>
    </row>
    <row r="124" spans="2:84" x14ac:dyDescent="0.25">
      <c r="B124" s="171"/>
      <c r="C124">
        <f>'Issuer Details'!C15</f>
        <v>0</v>
      </c>
      <c r="D124">
        <f>'Issuer Details'!D15</f>
        <v>0</v>
      </c>
      <c r="E124">
        <f>'Issuer Details'!E15</f>
        <v>0</v>
      </c>
      <c r="F124">
        <f>'Issuer Details'!F15</f>
        <v>0</v>
      </c>
      <c r="G124">
        <f>'Issuer Details'!G15</f>
        <v>0</v>
      </c>
      <c r="H124">
        <f>'Issuer Details'!H15</f>
        <v>0</v>
      </c>
      <c r="I124" s="178">
        <f>'Issuer Details'!I15</f>
        <v>0</v>
      </c>
      <c r="J124">
        <f>'Issuer Details'!J15</f>
        <v>0</v>
      </c>
      <c r="M124" s="174"/>
      <c r="N124" t="s">
        <v>45</v>
      </c>
      <c r="O124" t="s">
        <v>484</v>
      </c>
      <c r="P124" t="str">
        <f>IF('Passporting Details'!I17=TRUE,"T","F")</f>
        <v>F</v>
      </c>
      <c r="Q124" t="str">
        <f>IF('Passporting Details'!J17=TRUE,"T","F")</f>
        <v>F</v>
      </c>
      <c r="R124" t="str">
        <f>IF('Passporting Details'!K17=TRUE,"T","F")</f>
        <v>F</v>
      </c>
      <c r="S124" t="s">
        <v>1150</v>
      </c>
      <c r="T124" s="275"/>
      <c r="U124" s="276"/>
      <c r="V124" s="294" t="s">
        <v>115</v>
      </c>
      <c r="W124" s="294" t="s">
        <v>85</v>
      </c>
      <c r="X124" s="294">
        <f>Approval!E57</f>
        <v>0</v>
      </c>
      <c r="Y124" s="294">
        <f>Approval!D57</f>
        <v>0</v>
      </c>
      <c r="Z124" s="294" t="str">
        <f>VLOOKUP(W124,ApprovalLookups!$G$2:$H$16,2,FALSE)</f>
        <v>SUMT</v>
      </c>
      <c r="AA124" s="295">
        <f>VLOOKUP(W124,ApprovalLookups!$G$2:$I$16,3,FALSE)</f>
        <v>0</v>
      </c>
      <c r="AB124" s="174"/>
      <c r="AC124" s="181">
        <f>'Securities Details'!C27</f>
        <v>0</v>
      </c>
      <c r="AD124" s="181">
        <f>'Securities Details'!D27</f>
        <v>0</v>
      </c>
      <c r="AE124" s="181">
        <f>'Securities Details'!E27</f>
        <v>0</v>
      </c>
      <c r="AF124" s="181">
        <f>'Securities Details'!F27</f>
        <v>0</v>
      </c>
      <c r="AG124" s="181">
        <f>'Securities Details'!G27</f>
        <v>0</v>
      </c>
      <c r="AH124" s="181">
        <f>'Securities Details'!H27</f>
        <v>0</v>
      </c>
      <c r="AI124" s="181">
        <f>'Securities Details'!I27</f>
        <v>0</v>
      </c>
      <c r="AJ124" s="181" t="str">
        <f t="shared" si="0"/>
        <v>0</v>
      </c>
      <c r="AK124" s="181">
        <f>'Securities Details'!K27</f>
        <v>0</v>
      </c>
      <c r="AL124" s="181">
        <f>'Securities Details'!L27</f>
        <v>0</v>
      </c>
      <c r="AM124" s="186">
        <f>'Securities Details'!M27</f>
        <v>0</v>
      </c>
      <c r="AN124" s="181">
        <f>'Securities Details'!N27</f>
        <v>0</v>
      </c>
      <c r="AO124" s="181">
        <f>'Securities Details'!O27</f>
        <v>0</v>
      </c>
      <c r="AP124" s="181">
        <f>'Securities Details'!P27</f>
        <v>0</v>
      </c>
      <c r="AQ124" s="181">
        <f>'Securities Details'!Q27</f>
        <v>0</v>
      </c>
      <c r="AR124" s="181">
        <f>'Securities Details'!R27</f>
        <v>0</v>
      </c>
      <c r="AS124" s="186">
        <f>'Securities Details'!S27</f>
        <v>0</v>
      </c>
      <c r="AT124" s="181">
        <f>'Securities Details'!T27</f>
        <v>0</v>
      </c>
      <c r="AU124" s="181">
        <f>'Securities Details'!U27</f>
        <v>0</v>
      </c>
      <c r="AV124" s="181" t="str">
        <f>IF(AU124="Yes",'Securities Details'!V27,"")</f>
        <v/>
      </c>
      <c r="AW124" s="181">
        <f>'Securities Details'!W27</f>
        <v>0</v>
      </c>
      <c r="AX124" s="181">
        <f>'Securities Details'!X27</f>
        <v>0</v>
      </c>
      <c r="AY124" s="186" t="str">
        <f>IF(AND(NOT(ISBLANK('Securities Details'!Y27)),AU124="Yes"),'Securities Details'!Y27,"")</f>
        <v/>
      </c>
      <c r="AZ124" s="181" t="str">
        <f>IF(AU124="Yes",'Securities Details'!Z27,"")</f>
        <v/>
      </c>
      <c r="BA124" s="181" t="e">
        <f>'Securities Details'!#REF!</f>
        <v>#REF!</v>
      </c>
      <c r="BB124" s="181" t="str">
        <f>IF(AU124="Yes",'Securities Details'!AA27,"")</f>
        <v/>
      </c>
      <c r="BC124" s="181" t="str">
        <f>IF(ISBLANK('Securities Details'!AB27),"",0)</f>
        <v/>
      </c>
      <c r="BD124" s="181">
        <f>'Securities Details'!AC27</f>
        <v>0</v>
      </c>
      <c r="BE124" s="181">
        <f>'Securities Details'!AD27</f>
        <v>0</v>
      </c>
      <c r="BF124" s="595">
        <f>'Securities Details'!AE27</f>
        <v>0</v>
      </c>
      <c r="BG124" s="181">
        <f>'Securities Details'!AF27</f>
        <v>0</v>
      </c>
      <c r="BH124" s="181">
        <f>'Securities Details'!AG27</f>
        <v>0</v>
      </c>
      <c r="BI124" s="181">
        <f>'Securities Details'!AH27</f>
        <v>0</v>
      </c>
      <c r="BJ124" s="181">
        <f>'Securities Details'!AI27</f>
        <v>0</v>
      </c>
      <c r="BK124" s="181">
        <f>'Securities Details'!AJ27</f>
        <v>0</v>
      </c>
      <c r="BL124" s="181">
        <f>'Securities Details'!AK27</f>
        <v>0</v>
      </c>
      <c r="BM124" s="181">
        <f>'Securities Details'!AL27</f>
        <v>0</v>
      </c>
      <c r="BN124" s="181" t="str">
        <f>IF('Securities Details'!AM27 = "","",IF('Securities Details'!$E$11="Yes",'Securities Details'!AM27,""))</f>
        <v/>
      </c>
      <c r="BO124" s="181" t="str">
        <f>IF('Securities Details'!AN27="","",IF('Securities Details'!$E$11="Yes",'Securities Details'!AN27,""))</f>
        <v/>
      </c>
      <c r="BP124" s="181" t="str">
        <f>IF('Securities Details'!$E$11="Yes",'Securities Details'!AO27,"")</f>
        <v/>
      </c>
      <c r="BQ124" t="str">
        <f>IF(BE124=SecDLookups!$R$2, (
IF(ISNUMBER(SEARCH("-",BF124)), TRIM(LEFT(BF124, SEARCH("-",BF124,1)-1)), BF124)),"")</f>
        <v/>
      </c>
      <c r="BR124" t="str">
        <f>IF(BE124=SecDLookups!$R$2, (
IF(ISNUMBER(SEARCH("-",BF124)), TRIM(RIGHT(BF124,LEN(BF124) - SEARCH("-",BF124,1))), BF124)),"")</f>
        <v/>
      </c>
      <c r="BS124" t="str">
        <f>IF(BE124=SecDLookups!$R$3,BF124,"")</f>
        <v/>
      </c>
      <c r="BT124" t="str">
        <f>IF(BE124=SecDLookups!$R$4,BF124,"")</f>
        <v/>
      </c>
      <c r="BU124" t="str">
        <f>IF(BG124=SecDLookups!$S$2,TRIM(LEFT(BH124, SEARCH("-",BH124,1)-1)),"")</f>
        <v/>
      </c>
      <c r="BV124" t="str">
        <f>IF(BG124=SecDLookups!$S$2,TRIM(RIGHT(BH124,LEN(BH124) -  SEARCH("-",BH124,1))),"")</f>
        <v/>
      </c>
      <c r="BW124" t="str">
        <f>IF(BG124=SecDLookups!$S$3,BH124,"")</f>
        <v/>
      </c>
      <c r="BX124" t="str">
        <f>IF(BG124=SecDLookups!$S$4,BH124,"")</f>
        <v/>
      </c>
      <c r="BY124" t="str">
        <f>IF(BI124=SecDLookups!$T$2,TRIM(LEFT(BJ124, SEARCH("-",BJ124,1)-1)),"")</f>
        <v/>
      </c>
      <c r="BZ124" t="str">
        <f>IF(BI124=SecDLookups!$T$2,TRIM(RIGHT(BJ124,LEN(BJ124) -  SEARCH("-",BJ124,1))),"")</f>
        <v/>
      </c>
      <c r="CA124" t="str">
        <f>IF(BI124=SecDLookups!$T$3,BJ124,"")</f>
        <v/>
      </c>
      <c r="CB124" t="str">
        <f>IF(BI124=SecDLookups!$T$4,BJ124,"")</f>
        <v/>
      </c>
      <c r="CC124" t="str">
        <f>IF(BK124=SecDLookups!$U$2,TRIM(LEFT(BL124, SEARCH("-",BL124,1)-1)),"")</f>
        <v/>
      </c>
      <c r="CD124" t="str">
        <f>IF(BK124=SecDLookups!$U$2,TRIM(RIGHT(BL124,LEN(BL124) -  SEARCH("-",BL124,1))),"")</f>
        <v/>
      </c>
      <c r="CE124" t="str">
        <f>IF(BK124=SecDLookups!$U$3,BL124,"")</f>
        <v/>
      </c>
      <c r="CF124" t="str">
        <f>IF(BK124=SecDLookups!$U$4,BL124,"")</f>
        <v/>
      </c>
    </row>
    <row r="125" spans="2:84" x14ac:dyDescent="0.25">
      <c r="B125" s="171"/>
      <c r="C125">
        <f>'Issuer Details'!C16</f>
        <v>0</v>
      </c>
      <c r="D125">
        <f>'Issuer Details'!D16</f>
        <v>0</v>
      </c>
      <c r="E125">
        <f>'Issuer Details'!E16</f>
        <v>0</v>
      </c>
      <c r="F125">
        <f>'Issuer Details'!F16</f>
        <v>0</v>
      </c>
      <c r="G125">
        <f>'Issuer Details'!G16</f>
        <v>0</v>
      </c>
      <c r="H125">
        <f>'Issuer Details'!H16</f>
        <v>0</v>
      </c>
      <c r="I125" s="178">
        <f>'Issuer Details'!I16</f>
        <v>0</v>
      </c>
      <c r="J125">
        <f>'Issuer Details'!J16</f>
        <v>0</v>
      </c>
      <c r="M125" s="174"/>
      <c r="N125" t="s">
        <v>46</v>
      </c>
      <c r="O125" t="s">
        <v>481</v>
      </c>
      <c r="P125" t="str">
        <f>IF('Passporting Details'!I18=TRUE,"T","F")</f>
        <v>F</v>
      </c>
      <c r="Q125" t="str">
        <f>IF('Passporting Details'!J18=TRUE,"T","F")</f>
        <v>F</v>
      </c>
      <c r="R125" t="str">
        <f>IF('Passporting Details'!K18=TRUE,"T","F")</f>
        <v>F</v>
      </c>
      <c r="S125" t="s">
        <v>1150</v>
      </c>
      <c r="T125" s="275"/>
      <c r="U125" s="2"/>
      <c r="V125" s="294" t="s">
        <v>115</v>
      </c>
      <c r="W125" s="294" t="s">
        <v>85</v>
      </c>
      <c r="X125" s="294">
        <f>Approval!E58</f>
        <v>0</v>
      </c>
      <c r="Y125" s="294">
        <f>Approval!D58</f>
        <v>0</v>
      </c>
      <c r="Z125" s="294" t="str">
        <f>VLOOKUP(W125,ApprovalLookups!$G$2:$H$16,2,FALSE)</f>
        <v>SUMT</v>
      </c>
      <c r="AA125" s="295">
        <f>VLOOKUP(W125,ApprovalLookups!$G$2:$I$16,3,FALSE)</f>
        <v>0</v>
      </c>
      <c r="AB125" s="174"/>
      <c r="AC125" s="181">
        <f>'Securities Details'!C28</f>
        <v>0</v>
      </c>
      <c r="AD125" s="181">
        <f>'Securities Details'!D28</f>
        <v>0</v>
      </c>
      <c r="AE125" s="181">
        <f>'Securities Details'!E28</f>
        <v>0</v>
      </c>
      <c r="AF125" s="181">
        <f>'Securities Details'!F28</f>
        <v>0</v>
      </c>
      <c r="AG125" s="181">
        <f>'Securities Details'!G28</f>
        <v>0</v>
      </c>
      <c r="AH125" s="181">
        <f>'Securities Details'!H28</f>
        <v>0</v>
      </c>
      <c r="AI125" s="181">
        <f>'Securities Details'!I28</f>
        <v>0</v>
      </c>
      <c r="AJ125" s="181" t="str">
        <f t="shared" si="0"/>
        <v>0</v>
      </c>
      <c r="AK125" s="181">
        <f>'Securities Details'!K28</f>
        <v>0</v>
      </c>
      <c r="AL125" s="181">
        <f>'Securities Details'!L28</f>
        <v>0</v>
      </c>
      <c r="AM125" s="186">
        <f>'Securities Details'!M28</f>
        <v>0</v>
      </c>
      <c r="AN125" s="181">
        <f>'Securities Details'!N28</f>
        <v>0</v>
      </c>
      <c r="AO125" s="181">
        <f>'Securities Details'!O28</f>
        <v>0</v>
      </c>
      <c r="AP125" s="181">
        <f>'Securities Details'!P28</f>
        <v>0</v>
      </c>
      <c r="AQ125" s="181">
        <f>'Securities Details'!Q28</f>
        <v>0</v>
      </c>
      <c r="AR125" s="181">
        <f>'Securities Details'!R28</f>
        <v>0</v>
      </c>
      <c r="AS125" s="186">
        <f>'Securities Details'!S28</f>
        <v>0</v>
      </c>
      <c r="AT125" s="181">
        <f>'Securities Details'!T28</f>
        <v>0</v>
      </c>
      <c r="AU125" s="181">
        <f>'Securities Details'!U28</f>
        <v>0</v>
      </c>
      <c r="AV125" s="181" t="str">
        <f>IF(AU125="Yes",'Securities Details'!V28,"")</f>
        <v/>
      </c>
      <c r="AW125" s="181">
        <f>'Securities Details'!W28</f>
        <v>0</v>
      </c>
      <c r="AX125" s="181">
        <f>'Securities Details'!X28</f>
        <v>0</v>
      </c>
      <c r="AY125" s="186" t="str">
        <f>IF(AND(NOT(ISBLANK('Securities Details'!Y28)),AU125="Yes"),'Securities Details'!Y28,"")</f>
        <v/>
      </c>
      <c r="AZ125" s="181" t="str">
        <f>IF(AU125="Yes",'Securities Details'!Z28,"")</f>
        <v/>
      </c>
      <c r="BA125" s="181" t="e">
        <f>'Securities Details'!#REF!</f>
        <v>#REF!</v>
      </c>
      <c r="BB125" s="181" t="str">
        <f>IF(AU125="Yes",'Securities Details'!AA28,"")</f>
        <v/>
      </c>
      <c r="BC125" s="181" t="str">
        <f>IF(ISBLANK('Securities Details'!AB28),"",0)</f>
        <v/>
      </c>
      <c r="BD125" s="181">
        <f>'Securities Details'!AC28</f>
        <v>0</v>
      </c>
      <c r="BE125" s="181">
        <f>'Securities Details'!AD28</f>
        <v>0</v>
      </c>
      <c r="BF125" s="595">
        <f>'Securities Details'!AE28</f>
        <v>0</v>
      </c>
      <c r="BG125" s="181">
        <f>'Securities Details'!AF28</f>
        <v>0</v>
      </c>
      <c r="BH125" s="181">
        <f>'Securities Details'!AG28</f>
        <v>0</v>
      </c>
      <c r="BI125" s="181">
        <f>'Securities Details'!AH28</f>
        <v>0</v>
      </c>
      <c r="BJ125" s="181">
        <f>'Securities Details'!AI28</f>
        <v>0</v>
      </c>
      <c r="BK125" s="181">
        <f>'Securities Details'!AJ28</f>
        <v>0</v>
      </c>
      <c r="BL125" s="181">
        <f>'Securities Details'!AK28</f>
        <v>0</v>
      </c>
      <c r="BM125" s="181">
        <f>'Securities Details'!AL28</f>
        <v>0</v>
      </c>
      <c r="BN125" s="181" t="str">
        <f>IF('Securities Details'!AM28 = "","",IF('Securities Details'!$E$11="Yes",'Securities Details'!AM28,""))</f>
        <v/>
      </c>
      <c r="BO125" s="181" t="str">
        <f>IF('Securities Details'!AN28="","",IF('Securities Details'!$E$11="Yes",'Securities Details'!AN28,""))</f>
        <v/>
      </c>
      <c r="BP125" s="181" t="str">
        <f>IF('Securities Details'!$E$11="Yes",'Securities Details'!AO28,"")</f>
        <v/>
      </c>
      <c r="BQ125" t="str">
        <f>IF(BE125=SecDLookups!$R$2, (
IF(ISNUMBER(SEARCH("-",BF125)), TRIM(LEFT(BF125, SEARCH("-",BF125,1)-1)), BF125)),"")</f>
        <v/>
      </c>
      <c r="BR125" t="str">
        <f>IF(BE125=SecDLookups!$R$2, (
IF(ISNUMBER(SEARCH("-",BF125)), TRIM(RIGHT(BF125,LEN(BF125) - SEARCH("-",BF125,1))), BF125)),"")</f>
        <v/>
      </c>
      <c r="BS125" t="str">
        <f>IF(BE125=SecDLookups!$R$3,BF125,"")</f>
        <v/>
      </c>
      <c r="BT125" t="str">
        <f>IF(BE125=SecDLookups!$R$4,BF125,"")</f>
        <v/>
      </c>
      <c r="BU125" t="str">
        <f>IF(BG125=SecDLookups!$S$2,TRIM(LEFT(BH125, SEARCH("-",BH125,1)-1)),"")</f>
        <v/>
      </c>
      <c r="BV125" t="str">
        <f>IF(BG125=SecDLookups!$S$2,TRIM(RIGHT(BH125,LEN(BH125) -  SEARCH("-",BH125,1))),"")</f>
        <v/>
      </c>
      <c r="BW125" t="str">
        <f>IF(BG125=SecDLookups!$S$3,BH125,"")</f>
        <v/>
      </c>
      <c r="BX125" t="str">
        <f>IF(BG125=SecDLookups!$S$4,BH125,"")</f>
        <v/>
      </c>
      <c r="BY125" t="str">
        <f>IF(BI125=SecDLookups!$T$2,TRIM(LEFT(BJ125, SEARCH("-",BJ125,1)-1)),"")</f>
        <v/>
      </c>
      <c r="BZ125" t="str">
        <f>IF(BI125=SecDLookups!$T$2,TRIM(RIGHT(BJ125,LEN(BJ125) -  SEARCH("-",BJ125,1))),"")</f>
        <v/>
      </c>
      <c r="CA125" t="str">
        <f>IF(BI125=SecDLookups!$T$3,BJ125,"")</f>
        <v/>
      </c>
      <c r="CB125" t="str">
        <f>IF(BI125=SecDLookups!$T$4,BJ125,"")</f>
        <v/>
      </c>
      <c r="CC125" t="str">
        <f>IF(BK125=SecDLookups!$U$2,TRIM(LEFT(BL125, SEARCH("-",BL125,1)-1)),"")</f>
        <v/>
      </c>
      <c r="CD125" t="str">
        <f>IF(BK125=SecDLookups!$U$2,TRIM(RIGHT(BL125,LEN(BL125) -  SEARCH("-",BL125,1))),"")</f>
        <v/>
      </c>
      <c r="CE125" t="str">
        <f>IF(BK125=SecDLookups!$U$3,BL125,"")</f>
        <v/>
      </c>
      <c r="CF125" t="str">
        <f>IF(BK125=SecDLookups!$U$4,BL125,"")</f>
        <v/>
      </c>
    </row>
    <row r="126" spans="2:84" x14ac:dyDescent="0.25">
      <c r="B126" s="171"/>
      <c r="C126">
        <f>'Issuer Details'!C17</f>
        <v>0</v>
      </c>
      <c r="D126">
        <f>'Issuer Details'!D17</f>
        <v>0</v>
      </c>
      <c r="E126">
        <f>'Issuer Details'!E17</f>
        <v>0</v>
      </c>
      <c r="F126">
        <f>'Issuer Details'!F17</f>
        <v>0</v>
      </c>
      <c r="G126">
        <f>'Issuer Details'!G17</f>
        <v>0</v>
      </c>
      <c r="H126">
        <f>'Issuer Details'!H17</f>
        <v>0</v>
      </c>
      <c r="I126" s="178">
        <f>'Issuer Details'!I17</f>
        <v>0</v>
      </c>
      <c r="J126">
        <f>'Issuer Details'!J17</f>
        <v>0</v>
      </c>
      <c r="M126" s="174"/>
      <c r="N126" t="s">
        <v>47</v>
      </c>
      <c r="O126" t="s">
        <v>485</v>
      </c>
      <c r="P126" t="str">
        <f>IF('Passporting Details'!I19=TRUE,"T","F")</f>
        <v>F</v>
      </c>
      <c r="Q126" t="str">
        <f>IF('Passporting Details'!J19=TRUE,"T","F")</f>
        <v>F</v>
      </c>
      <c r="R126" t="str">
        <f>IF('Passporting Details'!K19=TRUE,"T","F")</f>
        <v>F</v>
      </c>
      <c r="S126" t="s">
        <v>1150</v>
      </c>
      <c r="T126" s="275"/>
      <c r="U126" s="2"/>
      <c r="V126" s="294" t="s">
        <v>115</v>
      </c>
      <c r="W126" s="294" t="s">
        <v>85</v>
      </c>
      <c r="X126" s="294">
        <f>Approval!E59</f>
        <v>0</v>
      </c>
      <c r="Y126" s="294">
        <f>Approval!D59</f>
        <v>0</v>
      </c>
      <c r="Z126" s="294" t="str">
        <f>VLOOKUP(W126,ApprovalLookups!$G$2:$H$16,2,FALSE)</f>
        <v>SUMT</v>
      </c>
      <c r="AA126" s="295">
        <f>VLOOKUP(W126,ApprovalLookups!$G$2:$I$16,3,FALSE)</f>
        <v>0</v>
      </c>
      <c r="AB126" s="174"/>
      <c r="AC126" s="181">
        <f>'Securities Details'!C29</f>
        <v>0</v>
      </c>
      <c r="AD126" s="181">
        <f>'Securities Details'!D29</f>
        <v>0</v>
      </c>
      <c r="AE126" s="181">
        <f>'Securities Details'!E29</f>
        <v>0</v>
      </c>
      <c r="AF126" s="181">
        <f>'Securities Details'!F29</f>
        <v>0</v>
      </c>
      <c r="AG126" s="181">
        <f>'Securities Details'!G29</f>
        <v>0</v>
      </c>
      <c r="AH126" s="181">
        <f>'Securities Details'!H29</f>
        <v>0</v>
      </c>
      <c r="AI126" s="181">
        <f>'Securities Details'!I29</f>
        <v>0</v>
      </c>
      <c r="AJ126" s="181" t="str">
        <f t="shared" si="0"/>
        <v>0</v>
      </c>
      <c r="AK126" s="181">
        <f>'Securities Details'!K29</f>
        <v>0</v>
      </c>
      <c r="AL126" s="181">
        <f>'Securities Details'!L29</f>
        <v>0</v>
      </c>
      <c r="AM126" s="186">
        <f>'Securities Details'!M29</f>
        <v>0</v>
      </c>
      <c r="AN126" s="181">
        <f>'Securities Details'!N29</f>
        <v>0</v>
      </c>
      <c r="AO126" s="181">
        <f>'Securities Details'!O29</f>
        <v>0</v>
      </c>
      <c r="AP126" s="181">
        <f>'Securities Details'!P29</f>
        <v>0</v>
      </c>
      <c r="AQ126" s="181">
        <f>'Securities Details'!Q29</f>
        <v>0</v>
      </c>
      <c r="AR126" s="181">
        <f>'Securities Details'!R29</f>
        <v>0</v>
      </c>
      <c r="AS126" s="186">
        <f>'Securities Details'!S29</f>
        <v>0</v>
      </c>
      <c r="AT126" s="181">
        <f>'Securities Details'!T29</f>
        <v>0</v>
      </c>
      <c r="AU126" s="181">
        <f>'Securities Details'!U29</f>
        <v>0</v>
      </c>
      <c r="AV126" s="181" t="str">
        <f>IF(AU126="Yes",'Securities Details'!V29,"")</f>
        <v/>
      </c>
      <c r="AW126" s="181">
        <f>'Securities Details'!W29</f>
        <v>0</v>
      </c>
      <c r="AX126" s="181">
        <f>'Securities Details'!X29</f>
        <v>0</v>
      </c>
      <c r="AY126" s="186" t="str">
        <f>IF(AND(NOT(ISBLANK('Securities Details'!Y29)),AU126="Yes"),'Securities Details'!Y29,"")</f>
        <v/>
      </c>
      <c r="AZ126" s="181" t="str">
        <f>IF(AU126="Yes",'Securities Details'!Z29,"")</f>
        <v/>
      </c>
      <c r="BA126" s="181" t="e">
        <f>'Securities Details'!#REF!</f>
        <v>#REF!</v>
      </c>
      <c r="BB126" s="181" t="str">
        <f>IF(AU126="Yes",'Securities Details'!AA29,"")</f>
        <v/>
      </c>
      <c r="BC126" s="181" t="str">
        <f>IF(ISBLANK('Securities Details'!AB29),"",0)</f>
        <v/>
      </c>
      <c r="BD126" s="181">
        <f>'Securities Details'!AC29</f>
        <v>0</v>
      </c>
      <c r="BE126" s="181">
        <f>'Securities Details'!AD29</f>
        <v>0</v>
      </c>
      <c r="BF126" s="595">
        <f>'Securities Details'!AE29</f>
        <v>0</v>
      </c>
      <c r="BG126" s="181">
        <f>'Securities Details'!AF29</f>
        <v>0</v>
      </c>
      <c r="BH126" s="181">
        <f>'Securities Details'!AG29</f>
        <v>0</v>
      </c>
      <c r="BI126" s="181">
        <f>'Securities Details'!AH29</f>
        <v>0</v>
      </c>
      <c r="BJ126" s="181">
        <f>'Securities Details'!AI29</f>
        <v>0</v>
      </c>
      <c r="BK126" s="181">
        <f>'Securities Details'!AJ29</f>
        <v>0</v>
      </c>
      <c r="BL126" s="181">
        <f>'Securities Details'!AK29</f>
        <v>0</v>
      </c>
      <c r="BM126" s="181">
        <f>'Securities Details'!AL29</f>
        <v>0</v>
      </c>
      <c r="BN126" s="181" t="str">
        <f>IF('Securities Details'!AM29 = "","",IF('Securities Details'!$E$11="Yes",'Securities Details'!AM29,""))</f>
        <v/>
      </c>
      <c r="BO126" s="181" t="str">
        <f>IF('Securities Details'!AN29="","",IF('Securities Details'!$E$11="Yes",'Securities Details'!AN29,""))</f>
        <v/>
      </c>
      <c r="BP126" s="181" t="str">
        <f>IF('Securities Details'!$E$11="Yes",'Securities Details'!AO29,"")</f>
        <v/>
      </c>
      <c r="BQ126" t="str">
        <f>IF(BE126=SecDLookups!$R$2, (
IF(ISNUMBER(SEARCH("-",BF126)), TRIM(LEFT(BF126, SEARCH("-",BF126,1)-1)), BF126)),"")</f>
        <v/>
      </c>
      <c r="BR126" t="str">
        <f>IF(BE126=SecDLookups!$R$2, (
IF(ISNUMBER(SEARCH("-",BF126)), TRIM(RIGHT(BF126,LEN(BF126) - SEARCH("-",BF126,1))), BF126)),"")</f>
        <v/>
      </c>
      <c r="BS126" t="str">
        <f>IF(BE126=SecDLookups!$R$3,BF126,"")</f>
        <v/>
      </c>
      <c r="BT126" t="str">
        <f>IF(BE126=SecDLookups!$R$4,BF126,"")</f>
        <v/>
      </c>
      <c r="BU126" t="str">
        <f>IF(BG126=SecDLookups!$S$2,TRIM(LEFT(BH126, SEARCH("-",BH126,1)-1)),"")</f>
        <v/>
      </c>
      <c r="BV126" t="str">
        <f>IF(BG126=SecDLookups!$S$2,TRIM(RIGHT(BH126,LEN(BH126) -  SEARCH("-",BH126,1))),"")</f>
        <v/>
      </c>
      <c r="BW126" t="str">
        <f>IF(BG126=SecDLookups!$S$3,BH126,"")</f>
        <v/>
      </c>
      <c r="BX126" t="str">
        <f>IF(BG126=SecDLookups!$S$4,BH126,"")</f>
        <v/>
      </c>
      <c r="BY126" t="str">
        <f>IF(BI126=SecDLookups!$T$2,TRIM(LEFT(BJ126, SEARCH("-",BJ126,1)-1)),"")</f>
        <v/>
      </c>
      <c r="BZ126" t="str">
        <f>IF(BI126=SecDLookups!$T$2,TRIM(RIGHT(BJ126,LEN(BJ126) -  SEARCH("-",BJ126,1))),"")</f>
        <v/>
      </c>
      <c r="CA126" t="str">
        <f>IF(BI126=SecDLookups!$T$3,BJ126,"")</f>
        <v/>
      </c>
      <c r="CB126" t="str">
        <f>IF(BI126=SecDLookups!$T$4,BJ126,"")</f>
        <v/>
      </c>
      <c r="CC126" t="str">
        <f>IF(BK126=SecDLookups!$U$2,TRIM(LEFT(BL126, SEARCH("-",BL126,1)-1)),"")</f>
        <v/>
      </c>
      <c r="CD126" t="str">
        <f>IF(BK126=SecDLookups!$U$2,TRIM(RIGHT(BL126,LEN(BL126) -  SEARCH("-",BL126,1))),"")</f>
        <v/>
      </c>
      <c r="CE126" t="str">
        <f>IF(BK126=SecDLookups!$U$3,BL126,"")</f>
        <v/>
      </c>
      <c r="CF126" t="str">
        <f>IF(BK126=SecDLookups!$U$4,BL126,"")</f>
        <v/>
      </c>
    </row>
    <row r="127" spans="2:84" x14ac:dyDescent="0.25">
      <c r="B127" s="171"/>
      <c r="C127">
        <f>'Issuer Details'!C18</f>
        <v>0</v>
      </c>
      <c r="D127">
        <f>'Issuer Details'!D18</f>
        <v>0</v>
      </c>
      <c r="E127">
        <f>'Issuer Details'!E18</f>
        <v>0</v>
      </c>
      <c r="F127">
        <f>'Issuer Details'!F18</f>
        <v>0</v>
      </c>
      <c r="G127">
        <f>'Issuer Details'!G18</f>
        <v>0</v>
      </c>
      <c r="H127">
        <f>'Issuer Details'!H18</f>
        <v>0</v>
      </c>
      <c r="I127" s="178">
        <f>'Issuer Details'!I18</f>
        <v>0</v>
      </c>
      <c r="J127">
        <f>'Issuer Details'!J18</f>
        <v>0</v>
      </c>
      <c r="M127" s="174"/>
      <c r="N127" t="s">
        <v>48</v>
      </c>
      <c r="O127" t="s">
        <v>486</v>
      </c>
      <c r="P127" t="str">
        <f>IF('Passporting Details'!I20=TRUE,"T","F")</f>
        <v>F</v>
      </c>
      <c r="Q127" t="str">
        <f>IF('Passporting Details'!J20=TRUE,"T","F")</f>
        <v>F</v>
      </c>
      <c r="R127" t="str">
        <f>IF('Passporting Details'!K20=TRUE,"T","F")</f>
        <v>F</v>
      </c>
      <c r="S127" t="s">
        <v>1150</v>
      </c>
      <c r="T127" s="275"/>
      <c r="U127" s="2"/>
      <c r="V127" s="294" t="s">
        <v>115</v>
      </c>
      <c r="W127" s="294" t="s">
        <v>85</v>
      </c>
      <c r="X127" s="294">
        <f>Approval!E60</f>
        <v>0</v>
      </c>
      <c r="Y127" s="294">
        <f>Approval!D60</f>
        <v>0</v>
      </c>
      <c r="Z127" s="294" t="str">
        <f>VLOOKUP(W127,ApprovalLookups!$G$2:$H$16,2,FALSE)</f>
        <v>SUMT</v>
      </c>
      <c r="AA127" s="295">
        <f>VLOOKUP(W127,ApprovalLookups!$G$2:$I$16,3,FALSE)</f>
        <v>0</v>
      </c>
      <c r="AB127" s="174"/>
      <c r="AC127" s="181">
        <f>'Securities Details'!C30</f>
        <v>0</v>
      </c>
      <c r="AD127" s="181">
        <f>'Securities Details'!D30</f>
        <v>0</v>
      </c>
      <c r="AE127" s="181">
        <f>'Securities Details'!E30</f>
        <v>0</v>
      </c>
      <c r="AF127" s="181">
        <f>'Securities Details'!F30</f>
        <v>0</v>
      </c>
      <c r="AG127" s="181">
        <f>'Securities Details'!G30</f>
        <v>0</v>
      </c>
      <c r="AH127" s="181">
        <f>'Securities Details'!H30</f>
        <v>0</v>
      </c>
      <c r="AI127" s="181">
        <f>'Securities Details'!I30</f>
        <v>0</v>
      </c>
      <c r="AJ127" s="181" t="str">
        <f t="shared" si="0"/>
        <v>0</v>
      </c>
      <c r="AK127" s="181">
        <f>'Securities Details'!K30</f>
        <v>0</v>
      </c>
      <c r="AL127" s="181">
        <f>'Securities Details'!L30</f>
        <v>0</v>
      </c>
      <c r="AM127" s="186">
        <f>'Securities Details'!M30</f>
        <v>0</v>
      </c>
      <c r="AN127" s="181">
        <f>'Securities Details'!N30</f>
        <v>0</v>
      </c>
      <c r="AO127" s="181">
        <f>'Securities Details'!O30</f>
        <v>0</v>
      </c>
      <c r="AP127" s="181">
        <f>'Securities Details'!P30</f>
        <v>0</v>
      </c>
      <c r="AQ127" s="181">
        <f>'Securities Details'!Q30</f>
        <v>0</v>
      </c>
      <c r="AR127" s="181">
        <f>'Securities Details'!R30</f>
        <v>0</v>
      </c>
      <c r="AS127" s="186">
        <f>'Securities Details'!S30</f>
        <v>0</v>
      </c>
      <c r="AT127" s="181">
        <f>'Securities Details'!T30</f>
        <v>0</v>
      </c>
      <c r="AU127" s="181">
        <f>'Securities Details'!U30</f>
        <v>0</v>
      </c>
      <c r="AV127" s="181" t="str">
        <f>IF(AU127="Yes",'Securities Details'!V30,"")</f>
        <v/>
      </c>
      <c r="AW127" s="181">
        <f>'Securities Details'!W30</f>
        <v>0</v>
      </c>
      <c r="AX127" s="181">
        <f>'Securities Details'!X30</f>
        <v>0</v>
      </c>
      <c r="AY127" s="186" t="str">
        <f>IF(AND(NOT(ISBLANK('Securities Details'!Y30)),AU127="Yes"),'Securities Details'!Y30,"")</f>
        <v/>
      </c>
      <c r="AZ127" s="181" t="str">
        <f>IF(AU127="Yes",'Securities Details'!Z30,"")</f>
        <v/>
      </c>
      <c r="BA127" s="181" t="e">
        <f>'Securities Details'!#REF!</f>
        <v>#REF!</v>
      </c>
      <c r="BB127" s="181" t="str">
        <f>IF(AU127="Yes",'Securities Details'!AA30,"")</f>
        <v/>
      </c>
      <c r="BC127" s="181" t="str">
        <f>IF(ISBLANK('Securities Details'!AB30),"",0)</f>
        <v/>
      </c>
      <c r="BD127" s="181">
        <f>'Securities Details'!AC30</f>
        <v>0</v>
      </c>
      <c r="BE127" s="181">
        <f>'Securities Details'!AD30</f>
        <v>0</v>
      </c>
      <c r="BF127" s="595">
        <f>'Securities Details'!AE30</f>
        <v>0</v>
      </c>
      <c r="BG127" s="181">
        <f>'Securities Details'!AF30</f>
        <v>0</v>
      </c>
      <c r="BH127" s="181">
        <f>'Securities Details'!AG30</f>
        <v>0</v>
      </c>
      <c r="BI127" s="181">
        <f>'Securities Details'!AH30</f>
        <v>0</v>
      </c>
      <c r="BJ127" s="181">
        <f>'Securities Details'!AI30</f>
        <v>0</v>
      </c>
      <c r="BK127" s="181">
        <f>'Securities Details'!AJ30</f>
        <v>0</v>
      </c>
      <c r="BL127" s="181">
        <f>'Securities Details'!AK30</f>
        <v>0</v>
      </c>
      <c r="BM127" s="181">
        <f>'Securities Details'!AL30</f>
        <v>0</v>
      </c>
      <c r="BN127" s="181" t="str">
        <f>IF('Securities Details'!AM30 = "","",IF('Securities Details'!$E$11="Yes",'Securities Details'!AM30,""))</f>
        <v/>
      </c>
      <c r="BO127" s="181" t="str">
        <f>IF('Securities Details'!AN30="","",IF('Securities Details'!$E$11="Yes",'Securities Details'!AN30,""))</f>
        <v/>
      </c>
      <c r="BP127" s="181" t="str">
        <f>IF('Securities Details'!$E$11="Yes",'Securities Details'!AO30,"")</f>
        <v/>
      </c>
      <c r="BQ127" t="str">
        <f>IF(BE127=SecDLookups!$R$2, (
IF(ISNUMBER(SEARCH("-",BF127)), TRIM(LEFT(BF127, SEARCH("-",BF127,1)-1)), BF127)),"")</f>
        <v/>
      </c>
      <c r="BR127" t="str">
        <f>IF(BE127=SecDLookups!$R$2, (
IF(ISNUMBER(SEARCH("-",BF127)), TRIM(RIGHT(BF127,LEN(BF127) - SEARCH("-",BF127,1))), BF127)),"")</f>
        <v/>
      </c>
      <c r="BS127" t="str">
        <f>IF(BE127=SecDLookups!$R$3,BF127,"")</f>
        <v/>
      </c>
      <c r="BT127" t="str">
        <f>IF(BE127=SecDLookups!$R$4,BF127,"")</f>
        <v/>
      </c>
      <c r="BU127" t="str">
        <f>IF(BG127=SecDLookups!$S$2,TRIM(LEFT(BH127, SEARCH("-",BH127,1)-1)),"")</f>
        <v/>
      </c>
      <c r="BV127" t="str">
        <f>IF(BG127=SecDLookups!$S$2,TRIM(RIGHT(BH127,LEN(BH127) -  SEARCH("-",BH127,1))),"")</f>
        <v/>
      </c>
      <c r="BW127" t="str">
        <f>IF(BG127=SecDLookups!$S$3,BH127,"")</f>
        <v/>
      </c>
      <c r="BX127" t="str">
        <f>IF(BG127=SecDLookups!$S$4,BH127,"")</f>
        <v/>
      </c>
      <c r="BY127" t="str">
        <f>IF(BI127=SecDLookups!$T$2,TRIM(LEFT(BJ127, SEARCH("-",BJ127,1)-1)),"")</f>
        <v/>
      </c>
      <c r="BZ127" t="str">
        <f>IF(BI127=SecDLookups!$T$2,TRIM(RIGHT(BJ127,LEN(BJ127) -  SEARCH("-",BJ127,1))),"")</f>
        <v/>
      </c>
      <c r="CA127" t="str">
        <f>IF(BI127=SecDLookups!$T$3,BJ127,"")</f>
        <v/>
      </c>
      <c r="CB127" t="str">
        <f>IF(BI127=SecDLookups!$T$4,BJ127,"")</f>
        <v/>
      </c>
      <c r="CC127" t="str">
        <f>IF(BK127=SecDLookups!$U$2,TRIM(LEFT(BL127, SEARCH("-",BL127,1)-1)),"")</f>
        <v/>
      </c>
      <c r="CD127" t="str">
        <f>IF(BK127=SecDLookups!$U$2,TRIM(RIGHT(BL127,LEN(BL127) -  SEARCH("-",BL127,1))),"")</f>
        <v/>
      </c>
      <c r="CE127" t="str">
        <f>IF(BK127=SecDLookups!$U$3,BL127,"")</f>
        <v/>
      </c>
      <c r="CF127" t="str">
        <f>IF(BK127=SecDLookups!$U$4,BL127,"")</f>
        <v/>
      </c>
    </row>
    <row r="128" spans="2:84" x14ac:dyDescent="0.25">
      <c r="B128" s="171"/>
      <c r="C128">
        <f>'Issuer Details'!C19</f>
        <v>0</v>
      </c>
      <c r="D128">
        <f>'Issuer Details'!D19</f>
        <v>0</v>
      </c>
      <c r="E128">
        <f>'Issuer Details'!E19</f>
        <v>0</v>
      </c>
      <c r="F128">
        <f>'Issuer Details'!F19</f>
        <v>0</v>
      </c>
      <c r="G128">
        <f>'Issuer Details'!G19</f>
        <v>0</v>
      </c>
      <c r="H128">
        <f>'Issuer Details'!H19</f>
        <v>0</v>
      </c>
      <c r="I128" s="178">
        <f>'Issuer Details'!I19</f>
        <v>0</v>
      </c>
      <c r="J128">
        <f>'Issuer Details'!J19</f>
        <v>0</v>
      </c>
      <c r="M128" s="174"/>
      <c r="N128" t="s">
        <v>49</v>
      </c>
      <c r="O128" t="s">
        <v>496</v>
      </c>
      <c r="P128" t="str">
        <f>IF('Passporting Details'!I21=TRUE,"T","F")</f>
        <v>F</v>
      </c>
      <c r="Q128" t="str">
        <f>IF('Passporting Details'!J21=TRUE,"T","F")</f>
        <v>F</v>
      </c>
      <c r="R128" t="str">
        <f>IF('Passporting Details'!K21=TRUE,"T","F")</f>
        <v>F</v>
      </c>
      <c r="S128" t="s">
        <v>1150</v>
      </c>
      <c r="T128" s="275"/>
      <c r="U128" s="2"/>
      <c r="V128" s="294" t="s">
        <v>115</v>
      </c>
      <c r="W128" s="294" t="s">
        <v>85</v>
      </c>
      <c r="X128" s="294">
        <f>Approval!E61</f>
        <v>0</v>
      </c>
      <c r="Y128" s="294">
        <f>Approval!D61</f>
        <v>0</v>
      </c>
      <c r="Z128" s="294" t="str">
        <f>VLOOKUP(W128,ApprovalLookups!$G$2:$H$16,2,FALSE)</f>
        <v>SUMT</v>
      </c>
      <c r="AA128" s="295">
        <f>VLOOKUP(W128,ApprovalLookups!$G$2:$I$16,3,FALSE)</f>
        <v>0</v>
      </c>
      <c r="AB128" s="174"/>
      <c r="AC128" s="181">
        <f>'Securities Details'!C31</f>
        <v>0</v>
      </c>
      <c r="AD128" s="181">
        <f>'Securities Details'!D31</f>
        <v>0</v>
      </c>
      <c r="AE128" s="181">
        <f>'Securities Details'!E31</f>
        <v>0</v>
      </c>
      <c r="AF128" s="181">
        <f>'Securities Details'!F31</f>
        <v>0</v>
      </c>
      <c r="AG128" s="181">
        <f>'Securities Details'!G31</f>
        <v>0</v>
      </c>
      <c r="AH128" s="181">
        <f>'Securities Details'!H31</f>
        <v>0</v>
      </c>
      <c r="AI128" s="181">
        <f>'Securities Details'!I31</f>
        <v>0</v>
      </c>
      <c r="AJ128" s="181" t="str">
        <f t="shared" si="0"/>
        <v>0</v>
      </c>
      <c r="AK128" s="181">
        <f>'Securities Details'!K31</f>
        <v>0</v>
      </c>
      <c r="AL128" s="181">
        <f>'Securities Details'!L31</f>
        <v>0</v>
      </c>
      <c r="AM128" s="186">
        <f>'Securities Details'!M31</f>
        <v>0</v>
      </c>
      <c r="AN128" s="181">
        <f>'Securities Details'!N31</f>
        <v>0</v>
      </c>
      <c r="AO128" s="181">
        <f>'Securities Details'!O31</f>
        <v>0</v>
      </c>
      <c r="AP128" s="181">
        <f>'Securities Details'!P31</f>
        <v>0</v>
      </c>
      <c r="AQ128" s="181">
        <f>'Securities Details'!Q31</f>
        <v>0</v>
      </c>
      <c r="AR128" s="181">
        <f>'Securities Details'!R31</f>
        <v>0</v>
      </c>
      <c r="AS128" s="186">
        <f>'Securities Details'!S31</f>
        <v>0</v>
      </c>
      <c r="AT128" s="181">
        <f>'Securities Details'!T31</f>
        <v>0</v>
      </c>
      <c r="AU128" s="181">
        <f>'Securities Details'!U31</f>
        <v>0</v>
      </c>
      <c r="AV128" s="181" t="str">
        <f>IF(AU128="Yes",'Securities Details'!V31,"")</f>
        <v/>
      </c>
      <c r="AW128" s="181">
        <f>'Securities Details'!W31</f>
        <v>0</v>
      </c>
      <c r="AX128" s="181">
        <f>'Securities Details'!X31</f>
        <v>0</v>
      </c>
      <c r="AY128" s="186" t="str">
        <f>IF(AND(NOT(ISBLANK('Securities Details'!Y31)),AU128="Yes"),'Securities Details'!Y31,"")</f>
        <v/>
      </c>
      <c r="AZ128" s="181" t="str">
        <f>IF(AU128="Yes",'Securities Details'!Z31,"")</f>
        <v/>
      </c>
      <c r="BA128" s="181" t="e">
        <f>'Securities Details'!#REF!</f>
        <v>#REF!</v>
      </c>
      <c r="BB128" s="181" t="str">
        <f>IF(AU128="Yes",'Securities Details'!AA31,"")</f>
        <v/>
      </c>
      <c r="BC128" s="181" t="str">
        <f>IF(ISBLANK('Securities Details'!AB31),"",0)</f>
        <v/>
      </c>
      <c r="BD128" s="181">
        <f>'Securities Details'!AC31</f>
        <v>0</v>
      </c>
      <c r="BE128" s="181">
        <f>'Securities Details'!AD31</f>
        <v>0</v>
      </c>
      <c r="BF128" s="595">
        <f>'Securities Details'!AE31</f>
        <v>0</v>
      </c>
      <c r="BG128" s="181">
        <f>'Securities Details'!AF31</f>
        <v>0</v>
      </c>
      <c r="BH128" s="181">
        <f>'Securities Details'!AG31</f>
        <v>0</v>
      </c>
      <c r="BI128" s="181">
        <f>'Securities Details'!AH31</f>
        <v>0</v>
      </c>
      <c r="BJ128" s="181">
        <f>'Securities Details'!AI31</f>
        <v>0</v>
      </c>
      <c r="BK128" s="181">
        <f>'Securities Details'!AJ31</f>
        <v>0</v>
      </c>
      <c r="BL128" s="181">
        <f>'Securities Details'!AK31</f>
        <v>0</v>
      </c>
      <c r="BM128" s="181">
        <f>'Securities Details'!AL31</f>
        <v>0</v>
      </c>
      <c r="BN128" s="181" t="str">
        <f>IF('Securities Details'!AM31 = "","",IF('Securities Details'!$E$11="Yes",'Securities Details'!AM31,""))</f>
        <v/>
      </c>
      <c r="BO128" s="181" t="str">
        <f>IF('Securities Details'!AN31="","",IF('Securities Details'!$E$11="Yes",'Securities Details'!AN31,""))</f>
        <v/>
      </c>
      <c r="BP128" s="181" t="str">
        <f>IF('Securities Details'!$E$11="Yes",'Securities Details'!AO31,"")</f>
        <v/>
      </c>
      <c r="BQ128" t="str">
        <f>IF(BE128=SecDLookups!$R$2, (
IF(ISNUMBER(SEARCH("-",BF128)), TRIM(LEFT(BF128, SEARCH("-",BF128,1)-1)), BF128)),"")</f>
        <v/>
      </c>
      <c r="BR128" t="str">
        <f>IF(BE128=SecDLookups!$R$2, (
IF(ISNUMBER(SEARCH("-",BF128)), TRIM(RIGHT(BF128,LEN(BF128) - SEARCH("-",BF128,1))), BF128)),"")</f>
        <v/>
      </c>
      <c r="BS128" t="str">
        <f>IF(BE128=SecDLookups!$R$3,BF128,"")</f>
        <v/>
      </c>
      <c r="BT128" t="str">
        <f>IF(BE128=SecDLookups!$R$4,BF128,"")</f>
        <v/>
      </c>
      <c r="BU128" t="str">
        <f>IF(BG128=SecDLookups!$S$2,TRIM(LEFT(BH128, SEARCH("-",BH128,1)-1)),"")</f>
        <v/>
      </c>
      <c r="BV128" t="str">
        <f>IF(BG128=SecDLookups!$S$2,TRIM(RIGHT(BH128,LEN(BH128) -  SEARCH("-",BH128,1))),"")</f>
        <v/>
      </c>
      <c r="BW128" t="str">
        <f>IF(BG128=SecDLookups!$S$3,BH128,"")</f>
        <v/>
      </c>
      <c r="BX128" t="str">
        <f>IF(BG128=SecDLookups!$S$4,BH128,"")</f>
        <v/>
      </c>
      <c r="BY128" t="str">
        <f>IF(BI128=SecDLookups!$T$2,TRIM(LEFT(BJ128, SEARCH("-",BJ128,1)-1)),"")</f>
        <v/>
      </c>
      <c r="BZ128" t="str">
        <f>IF(BI128=SecDLookups!$T$2,TRIM(RIGHT(BJ128,LEN(BJ128) -  SEARCH("-",BJ128,1))),"")</f>
        <v/>
      </c>
      <c r="CA128" t="str">
        <f>IF(BI128=SecDLookups!$T$3,BJ128,"")</f>
        <v/>
      </c>
      <c r="CB128" t="str">
        <f>IF(BI128=SecDLookups!$T$4,BJ128,"")</f>
        <v/>
      </c>
      <c r="CC128" t="str">
        <f>IF(BK128=SecDLookups!$U$2,TRIM(LEFT(BL128, SEARCH("-",BL128,1)-1)),"")</f>
        <v/>
      </c>
      <c r="CD128" t="str">
        <f>IF(BK128=SecDLookups!$U$2,TRIM(RIGHT(BL128,LEN(BL128) -  SEARCH("-",BL128,1))),"")</f>
        <v/>
      </c>
      <c r="CE128" t="str">
        <f>IF(BK128=SecDLookups!$U$3,BL128,"")</f>
        <v/>
      </c>
      <c r="CF128" t="str">
        <f>IF(BK128=SecDLookups!$U$4,BL128,"")</f>
        <v/>
      </c>
    </row>
    <row r="129" spans="2:84" x14ac:dyDescent="0.25">
      <c r="B129" s="171"/>
      <c r="C129">
        <f>'Issuer Details'!C20</f>
        <v>0</v>
      </c>
      <c r="D129">
        <f>'Issuer Details'!D20</f>
        <v>0</v>
      </c>
      <c r="E129">
        <f>'Issuer Details'!E20</f>
        <v>0</v>
      </c>
      <c r="F129">
        <f>'Issuer Details'!F20</f>
        <v>0</v>
      </c>
      <c r="G129">
        <f>'Issuer Details'!G20</f>
        <v>0</v>
      </c>
      <c r="H129">
        <f>'Issuer Details'!H20</f>
        <v>0</v>
      </c>
      <c r="I129" s="178">
        <f>'Issuer Details'!I20</f>
        <v>0</v>
      </c>
      <c r="J129">
        <f>'Issuer Details'!J20</f>
        <v>0</v>
      </c>
      <c r="M129" s="174"/>
      <c r="N129" t="s">
        <v>50</v>
      </c>
      <c r="O129" t="s">
        <v>487</v>
      </c>
      <c r="P129" t="str">
        <f>IF('Passporting Details'!I22=TRUE,"T","F")</f>
        <v>F</v>
      </c>
      <c r="Q129" t="str">
        <f>IF('Passporting Details'!J22=TRUE,"T","F")</f>
        <v>F</v>
      </c>
      <c r="R129" t="str">
        <f>IF('Passporting Details'!K22=TRUE,"T","F")</f>
        <v>F</v>
      </c>
      <c r="S129" t="s">
        <v>1150</v>
      </c>
      <c r="T129" s="275"/>
      <c r="U129" s="2"/>
      <c r="V129" s="294" t="s">
        <v>115</v>
      </c>
      <c r="W129" s="294" t="s">
        <v>85</v>
      </c>
      <c r="X129" s="294">
        <f>Approval!E62</f>
        <v>0</v>
      </c>
      <c r="Y129" s="294">
        <f>Approval!D62</f>
        <v>0</v>
      </c>
      <c r="Z129" s="294" t="str">
        <f>VLOOKUP(W129,ApprovalLookups!$G$2:$H$16,2,FALSE)</f>
        <v>SUMT</v>
      </c>
      <c r="AA129" s="295">
        <f>VLOOKUP(W129,ApprovalLookups!$G$2:$I$16,3,FALSE)</f>
        <v>0</v>
      </c>
      <c r="AB129" s="174"/>
      <c r="AC129" s="181">
        <f>'Securities Details'!C32</f>
        <v>0</v>
      </c>
      <c r="AD129" s="181">
        <f>'Securities Details'!D32</f>
        <v>0</v>
      </c>
      <c r="AE129" s="181">
        <f>'Securities Details'!E32</f>
        <v>0</v>
      </c>
      <c r="AF129" s="181">
        <f>'Securities Details'!F32</f>
        <v>0</v>
      </c>
      <c r="AG129" s="181">
        <f>'Securities Details'!G32</f>
        <v>0</v>
      </c>
      <c r="AH129" s="181">
        <f>'Securities Details'!H32</f>
        <v>0</v>
      </c>
      <c r="AI129" s="181">
        <f>'Securities Details'!I32</f>
        <v>0</v>
      </c>
      <c r="AJ129" s="181" t="str">
        <f t="shared" si="0"/>
        <v>0</v>
      </c>
      <c r="AK129" s="181">
        <f>'Securities Details'!K32</f>
        <v>0</v>
      </c>
      <c r="AL129" s="181">
        <f>'Securities Details'!L32</f>
        <v>0</v>
      </c>
      <c r="AM129" s="186">
        <f>'Securities Details'!M32</f>
        <v>0</v>
      </c>
      <c r="AN129" s="181">
        <f>'Securities Details'!N32</f>
        <v>0</v>
      </c>
      <c r="AO129" s="181">
        <f>'Securities Details'!O32</f>
        <v>0</v>
      </c>
      <c r="AP129" s="181">
        <f>'Securities Details'!P32</f>
        <v>0</v>
      </c>
      <c r="AQ129" s="181">
        <f>'Securities Details'!Q32</f>
        <v>0</v>
      </c>
      <c r="AR129" s="181">
        <f>'Securities Details'!R32</f>
        <v>0</v>
      </c>
      <c r="AS129" s="186">
        <f>'Securities Details'!S32</f>
        <v>0</v>
      </c>
      <c r="AT129" s="181">
        <f>'Securities Details'!T32</f>
        <v>0</v>
      </c>
      <c r="AU129" s="181">
        <f>'Securities Details'!U32</f>
        <v>0</v>
      </c>
      <c r="AV129" s="181" t="str">
        <f>IF(AU129="Yes",'Securities Details'!V32,"")</f>
        <v/>
      </c>
      <c r="AW129" s="181">
        <f>'Securities Details'!W32</f>
        <v>0</v>
      </c>
      <c r="AX129" s="181">
        <f>'Securities Details'!X32</f>
        <v>0</v>
      </c>
      <c r="AY129" s="186" t="str">
        <f>IF(AND(NOT(ISBLANK('Securities Details'!Y32)),AU129="Yes"),'Securities Details'!Y32,"")</f>
        <v/>
      </c>
      <c r="AZ129" s="181" t="str">
        <f>IF(AU129="Yes",'Securities Details'!Z32,"")</f>
        <v/>
      </c>
      <c r="BA129" s="181" t="e">
        <f>'Securities Details'!#REF!</f>
        <v>#REF!</v>
      </c>
      <c r="BB129" s="181" t="str">
        <f>IF(AU129="Yes",'Securities Details'!AA32,"")</f>
        <v/>
      </c>
      <c r="BC129" s="181" t="str">
        <f>IF(ISBLANK('Securities Details'!AB32),"",0)</f>
        <v/>
      </c>
      <c r="BD129" s="181">
        <f>'Securities Details'!AC32</f>
        <v>0</v>
      </c>
      <c r="BE129" s="181">
        <f>'Securities Details'!AD32</f>
        <v>0</v>
      </c>
      <c r="BF129" s="595">
        <f>'Securities Details'!AE32</f>
        <v>0</v>
      </c>
      <c r="BG129" s="181">
        <f>'Securities Details'!AF32</f>
        <v>0</v>
      </c>
      <c r="BH129" s="181">
        <f>'Securities Details'!AG32</f>
        <v>0</v>
      </c>
      <c r="BI129" s="181">
        <f>'Securities Details'!AH32</f>
        <v>0</v>
      </c>
      <c r="BJ129" s="181">
        <f>'Securities Details'!AI32</f>
        <v>0</v>
      </c>
      <c r="BK129" s="181">
        <f>'Securities Details'!AJ32</f>
        <v>0</v>
      </c>
      <c r="BL129" s="181">
        <f>'Securities Details'!AK32</f>
        <v>0</v>
      </c>
      <c r="BM129" s="181">
        <f>'Securities Details'!AL32</f>
        <v>0</v>
      </c>
      <c r="BN129" s="181" t="str">
        <f>IF('Securities Details'!AM32 = "","",IF('Securities Details'!$E$11="Yes",'Securities Details'!AM32,""))</f>
        <v/>
      </c>
      <c r="BO129" s="181" t="str">
        <f>IF('Securities Details'!AN32="","",IF('Securities Details'!$E$11="Yes",'Securities Details'!AN32,""))</f>
        <v/>
      </c>
      <c r="BP129" s="181" t="str">
        <f>IF('Securities Details'!$E$11="Yes",'Securities Details'!AO32,"")</f>
        <v/>
      </c>
      <c r="BQ129" t="str">
        <f>IF(BE129=SecDLookups!$R$2, (
IF(ISNUMBER(SEARCH("-",BF129)), TRIM(LEFT(BF129, SEARCH("-",BF129,1)-1)), BF129)),"")</f>
        <v/>
      </c>
      <c r="BR129" t="str">
        <f>IF(BE129=SecDLookups!$R$2, (
IF(ISNUMBER(SEARCH("-",BF129)), TRIM(RIGHT(BF129,LEN(BF129) - SEARCH("-",BF129,1))), BF129)),"")</f>
        <v/>
      </c>
      <c r="BS129" t="str">
        <f>IF(BE129=SecDLookups!$R$3,BF129,"")</f>
        <v/>
      </c>
      <c r="BT129" t="str">
        <f>IF(BE129=SecDLookups!$R$4,BF129,"")</f>
        <v/>
      </c>
      <c r="BU129" t="str">
        <f>IF(BG129=SecDLookups!$S$2,TRIM(LEFT(BH129, SEARCH("-",BH129,1)-1)),"")</f>
        <v/>
      </c>
      <c r="BV129" t="str">
        <f>IF(BG129=SecDLookups!$S$2,TRIM(RIGHT(BH129,LEN(BH129) -  SEARCH("-",BH129,1))),"")</f>
        <v/>
      </c>
      <c r="BW129" t="str">
        <f>IF(BG129=SecDLookups!$S$3,BH129,"")</f>
        <v/>
      </c>
      <c r="BX129" t="str">
        <f>IF(BG129=SecDLookups!$S$4,BH129,"")</f>
        <v/>
      </c>
      <c r="BY129" t="str">
        <f>IF(BI129=SecDLookups!$T$2,TRIM(LEFT(BJ129, SEARCH("-",BJ129,1)-1)),"")</f>
        <v/>
      </c>
      <c r="BZ129" t="str">
        <f>IF(BI129=SecDLookups!$T$2,TRIM(RIGHT(BJ129,LEN(BJ129) -  SEARCH("-",BJ129,1))),"")</f>
        <v/>
      </c>
      <c r="CA129" t="str">
        <f>IF(BI129=SecDLookups!$T$3,BJ129,"")</f>
        <v/>
      </c>
      <c r="CB129" t="str">
        <f>IF(BI129=SecDLookups!$T$4,BJ129,"")</f>
        <v/>
      </c>
      <c r="CC129" t="str">
        <f>IF(BK129=SecDLookups!$U$2,TRIM(LEFT(BL129, SEARCH("-",BL129,1)-1)),"")</f>
        <v/>
      </c>
      <c r="CD129" t="str">
        <f>IF(BK129=SecDLookups!$U$2,TRIM(RIGHT(BL129,LEN(BL129) -  SEARCH("-",BL129,1))),"")</f>
        <v/>
      </c>
      <c r="CE129" t="str">
        <f>IF(BK129=SecDLookups!$U$3,BL129,"")</f>
        <v/>
      </c>
      <c r="CF129" t="str">
        <f>IF(BK129=SecDLookups!$U$4,BL129,"")</f>
        <v/>
      </c>
    </row>
    <row r="130" spans="2:84" x14ac:dyDescent="0.25">
      <c r="B130" s="171"/>
      <c r="C130">
        <f>'Issuer Details'!C21</f>
        <v>0</v>
      </c>
      <c r="D130">
        <f>'Issuer Details'!D21</f>
        <v>0</v>
      </c>
      <c r="E130">
        <f>'Issuer Details'!E21</f>
        <v>0</v>
      </c>
      <c r="F130">
        <f>'Issuer Details'!F21</f>
        <v>0</v>
      </c>
      <c r="G130">
        <f>'Issuer Details'!G21</f>
        <v>0</v>
      </c>
      <c r="H130">
        <f>'Issuer Details'!H21</f>
        <v>0</v>
      </c>
      <c r="I130" s="178">
        <f>'Issuer Details'!I21</f>
        <v>0</v>
      </c>
      <c r="J130">
        <f>'Issuer Details'!J21</f>
        <v>0</v>
      </c>
      <c r="M130" s="174"/>
      <c r="N130" t="s">
        <v>51</v>
      </c>
      <c r="O130" t="s">
        <v>491</v>
      </c>
      <c r="P130" t="str">
        <f>IF('Passporting Details'!I23=TRUE,"T","F")</f>
        <v>F</v>
      </c>
      <c r="Q130" t="str">
        <f>IF('Passporting Details'!J23=TRUE,"T","F")</f>
        <v>F</v>
      </c>
      <c r="R130" t="str">
        <f>IF('Passporting Details'!K23=TRUE,"T","F")</f>
        <v>F</v>
      </c>
      <c r="S130" t="s">
        <v>1150</v>
      </c>
      <c r="T130" s="275"/>
      <c r="U130" s="2"/>
      <c r="V130" s="294" t="s">
        <v>115</v>
      </c>
      <c r="W130" s="294" t="s">
        <v>85</v>
      </c>
      <c r="X130" s="294">
        <f>Approval!E63</f>
        <v>0</v>
      </c>
      <c r="Y130" s="294">
        <f>Approval!D63</f>
        <v>0</v>
      </c>
      <c r="Z130" s="294" t="str">
        <f>VLOOKUP(W130,ApprovalLookups!$G$2:$H$16,2,FALSE)</f>
        <v>SUMT</v>
      </c>
      <c r="AA130" s="295">
        <f>VLOOKUP(W130,ApprovalLookups!$G$2:$I$16,3,FALSE)</f>
        <v>0</v>
      </c>
      <c r="AB130" s="174"/>
      <c r="AC130" s="181">
        <f>'Securities Details'!C33</f>
        <v>0</v>
      </c>
      <c r="AD130" s="181">
        <f>'Securities Details'!D33</f>
        <v>0</v>
      </c>
      <c r="AE130" s="181">
        <f>'Securities Details'!E33</f>
        <v>0</v>
      </c>
      <c r="AF130" s="181">
        <f>'Securities Details'!F33</f>
        <v>0</v>
      </c>
      <c r="AG130" s="181">
        <f>'Securities Details'!G33</f>
        <v>0</v>
      </c>
      <c r="AH130" s="181">
        <f>'Securities Details'!H33</f>
        <v>0</v>
      </c>
      <c r="AI130" s="181">
        <f>'Securities Details'!I33</f>
        <v>0</v>
      </c>
      <c r="AJ130" s="181" t="str">
        <f t="shared" si="0"/>
        <v>0</v>
      </c>
      <c r="AK130" s="181">
        <f>'Securities Details'!K33</f>
        <v>0</v>
      </c>
      <c r="AL130" s="181">
        <f>'Securities Details'!L33</f>
        <v>0</v>
      </c>
      <c r="AM130" s="186">
        <f>'Securities Details'!M33</f>
        <v>0</v>
      </c>
      <c r="AN130" s="181">
        <f>'Securities Details'!N33</f>
        <v>0</v>
      </c>
      <c r="AO130" s="181">
        <f>'Securities Details'!O33</f>
        <v>0</v>
      </c>
      <c r="AP130" s="181">
        <f>'Securities Details'!P33</f>
        <v>0</v>
      </c>
      <c r="AQ130" s="181">
        <f>'Securities Details'!Q33</f>
        <v>0</v>
      </c>
      <c r="AR130" s="181">
        <f>'Securities Details'!R33</f>
        <v>0</v>
      </c>
      <c r="AS130" s="186">
        <f>'Securities Details'!S33</f>
        <v>0</v>
      </c>
      <c r="AT130" s="181">
        <f>'Securities Details'!T33</f>
        <v>0</v>
      </c>
      <c r="AU130" s="181">
        <f>'Securities Details'!U33</f>
        <v>0</v>
      </c>
      <c r="AV130" s="181" t="str">
        <f>IF(AU130="Yes",'Securities Details'!V33,"")</f>
        <v/>
      </c>
      <c r="AW130" s="181">
        <f>'Securities Details'!W33</f>
        <v>0</v>
      </c>
      <c r="AX130" s="181">
        <f>'Securities Details'!X33</f>
        <v>0</v>
      </c>
      <c r="AY130" s="186" t="str">
        <f>IF(AND(NOT(ISBLANK('Securities Details'!Y33)),AU130="Yes"),'Securities Details'!Y33,"")</f>
        <v/>
      </c>
      <c r="AZ130" s="181" t="str">
        <f>IF(AU130="Yes",'Securities Details'!Z33,"")</f>
        <v/>
      </c>
      <c r="BA130" s="181" t="e">
        <f>'Securities Details'!#REF!</f>
        <v>#REF!</v>
      </c>
      <c r="BB130" s="181" t="str">
        <f>IF(AU130="Yes",'Securities Details'!AA33,"")</f>
        <v/>
      </c>
      <c r="BC130" s="181" t="str">
        <f>IF(ISBLANK('Securities Details'!AB33),"",0)</f>
        <v/>
      </c>
      <c r="BD130" s="181">
        <f>'Securities Details'!AC33</f>
        <v>0</v>
      </c>
      <c r="BE130" s="181">
        <f>'Securities Details'!AD33</f>
        <v>0</v>
      </c>
      <c r="BF130" s="595">
        <f>'Securities Details'!AE33</f>
        <v>0</v>
      </c>
      <c r="BG130" s="181">
        <f>'Securities Details'!AF33</f>
        <v>0</v>
      </c>
      <c r="BH130" s="181">
        <f>'Securities Details'!AG33</f>
        <v>0</v>
      </c>
      <c r="BI130" s="181">
        <f>'Securities Details'!AH33</f>
        <v>0</v>
      </c>
      <c r="BJ130" s="181">
        <f>'Securities Details'!AI33</f>
        <v>0</v>
      </c>
      <c r="BK130" s="181">
        <f>'Securities Details'!AJ33</f>
        <v>0</v>
      </c>
      <c r="BL130" s="181">
        <f>'Securities Details'!AK33</f>
        <v>0</v>
      </c>
      <c r="BM130" s="181">
        <f>'Securities Details'!AL33</f>
        <v>0</v>
      </c>
      <c r="BN130" s="181" t="str">
        <f>IF('Securities Details'!AM33 = "","",IF('Securities Details'!$E$11="Yes",'Securities Details'!AM33,""))</f>
        <v/>
      </c>
      <c r="BO130" s="181" t="str">
        <f>IF('Securities Details'!AN33="","",IF('Securities Details'!$E$11="Yes",'Securities Details'!AN33,""))</f>
        <v/>
      </c>
      <c r="BP130" s="181" t="str">
        <f>IF('Securities Details'!$E$11="Yes",'Securities Details'!AO33,"")</f>
        <v/>
      </c>
      <c r="BQ130" t="str">
        <f>IF(BE130=SecDLookups!$R$2, (
IF(ISNUMBER(SEARCH("-",BF130)), TRIM(LEFT(BF130, SEARCH("-",BF130,1)-1)), BF130)),"")</f>
        <v/>
      </c>
      <c r="BR130" t="str">
        <f>IF(BE130=SecDLookups!$R$2, (
IF(ISNUMBER(SEARCH("-",BF130)), TRIM(RIGHT(BF130,LEN(BF130) - SEARCH("-",BF130,1))), BF130)),"")</f>
        <v/>
      </c>
      <c r="BS130" t="str">
        <f>IF(BE130=SecDLookups!$R$3,BF130,"")</f>
        <v/>
      </c>
      <c r="BT130" t="str">
        <f>IF(BE130=SecDLookups!$R$4,BF130,"")</f>
        <v/>
      </c>
      <c r="BU130" t="str">
        <f>IF(BG130=SecDLookups!$S$2,TRIM(LEFT(BH130, SEARCH("-",BH130,1)-1)),"")</f>
        <v/>
      </c>
      <c r="BV130" t="str">
        <f>IF(BG130=SecDLookups!$S$2,TRIM(RIGHT(BH130,LEN(BH130) -  SEARCH("-",BH130,1))),"")</f>
        <v/>
      </c>
      <c r="BW130" t="str">
        <f>IF(BG130=SecDLookups!$S$3,BH130,"")</f>
        <v/>
      </c>
      <c r="BX130" t="str">
        <f>IF(BG130=SecDLookups!$S$4,BH130,"")</f>
        <v/>
      </c>
      <c r="BY130" t="str">
        <f>IF(BI130=SecDLookups!$T$2,TRIM(LEFT(BJ130, SEARCH("-",BJ130,1)-1)),"")</f>
        <v/>
      </c>
      <c r="BZ130" t="str">
        <f>IF(BI130=SecDLookups!$T$2,TRIM(RIGHT(BJ130,LEN(BJ130) -  SEARCH("-",BJ130,1))),"")</f>
        <v/>
      </c>
      <c r="CA130" t="str">
        <f>IF(BI130=SecDLookups!$T$3,BJ130,"")</f>
        <v/>
      </c>
      <c r="CB130" t="str">
        <f>IF(BI130=SecDLookups!$T$4,BJ130,"")</f>
        <v/>
      </c>
      <c r="CC130" t="str">
        <f>IF(BK130=SecDLookups!$U$2,TRIM(LEFT(BL130, SEARCH("-",BL130,1)-1)),"")</f>
        <v/>
      </c>
      <c r="CD130" t="str">
        <f>IF(BK130=SecDLookups!$U$2,TRIM(RIGHT(BL130,LEN(BL130) -  SEARCH("-",BL130,1))),"")</f>
        <v/>
      </c>
      <c r="CE130" t="str">
        <f>IF(BK130=SecDLookups!$U$3,BL130,"")</f>
        <v/>
      </c>
      <c r="CF130" t="str">
        <f>IF(BK130=SecDLookups!$U$4,BL130,"")</f>
        <v/>
      </c>
    </row>
    <row r="131" spans="2:84" ht="105" customHeight="1" x14ac:dyDescent="0.25">
      <c r="B131" s="171"/>
      <c r="C131">
        <f>'Issuer Details'!C22</f>
        <v>0</v>
      </c>
      <c r="D131">
        <f>'Issuer Details'!D22</f>
        <v>0</v>
      </c>
      <c r="E131">
        <f>'Issuer Details'!E22</f>
        <v>0</v>
      </c>
      <c r="F131">
        <f>'Issuer Details'!F22</f>
        <v>0</v>
      </c>
      <c r="G131">
        <f>'Issuer Details'!G22</f>
        <v>0</v>
      </c>
      <c r="H131">
        <f>'Issuer Details'!H22</f>
        <v>0</v>
      </c>
      <c r="I131" s="178">
        <f>'Issuer Details'!I22</f>
        <v>0</v>
      </c>
      <c r="J131">
        <f>'Issuer Details'!J22</f>
        <v>0</v>
      </c>
      <c r="M131" s="174"/>
      <c r="N131" t="s">
        <v>698</v>
      </c>
      <c r="O131" t="s">
        <v>488</v>
      </c>
      <c r="P131" t="str">
        <f>IF('Passporting Details'!I24=TRUE,"T","F")</f>
        <v>F</v>
      </c>
      <c r="Q131" t="str">
        <f>IF('Passporting Details'!J24=TRUE,"T","F")</f>
        <v>F</v>
      </c>
      <c r="R131" t="str">
        <f>IF('Passporting Details'!K24=TRUE,"T","F")</f>
        <v>F</v>
      </c>
      <c r="S131" t="s">
        <v>1150</v>
      </c>
      <c r="T131" s="275"/>
      <c r="U131" s="2"/>
      <c r="V131" s="294" t="s">
        <v>115</v>
      </c>
      <c r="W131" s="294" t="s">
        <v>85</v>
      </c>
      <c r="X131" s="294">
        <f>Approval!E64</f>
        <v>0</v>
      </c>
      <c r="Y131" s="294">
        <f>Approval!D64</f>
        <v>0</v>
      </c>
      <c r="Z131" s="294" t="str">
        <f>VLOOKUP(W131,ApprovalLookups!$G$2:$H$16,2,FALSE)</f>
        <v>SUMT</v>
      </c>
      <c r="AA131" s="295">
        <f>VLOOKUP(W131,ApprovalLookups!$G$2:$I$16,3,FALSE)</f>
        <v>0</v>
      </c>
      <c r="AB131" s="174"/>
      <c r="AC131" s="181">
        <f>'Securities Details'!C34</f>
        <v>0</v>
      </c>
      <c r="AD131" s="181">
        <f>'Securities Details'!D34</f>
        <v>0</v>
      </c>
      <c r="AE131" s="181">
        <f>'Securities Details'!E34</f>
        <v>0</v>
      </c>
      <c r="AF131" s="181">
        <f>'Securities Details'!F34</f>
        <v>0</v>
      </c>
      <c r="AG131" s="181">
        <f>'Securities Details'!G34</f>
        <v>0</v>
      </c>
      <c r="AH131" s="181">
        <f>'Securities Details'!H34</f>
        <v>0</v>
      </c>
      <c r="AI131" s="181">
        <f>'Securities Details'!I34</f>
        <v>0</v>
      </c>
      <c r="AJ131" s="181" t="str">
        <f t="shared" si="0"/>
        <v>0</v>
      </c>
      <c r="AK131" s="181">
        <f>'Securities Details'!K34</f>
        <v>0</v>
      </c>
      <c r="AL131" s="181">
        <f>'Securities Details'!L34</f>
        <v>0</v>
      </c>
      <c r="AM131" s="186">
        <f>'Securities Details'!M34</f>
        <v>0</v>
      </c>
      <c r="AN131" s="181">
        <f>'Securities Details'!N34</f>
        <v>0</v>
      </c>
      <c r="AO131" s="181">
        <f>'Securities Details'!O34</f>
        <v>0</v>
      </c>
      <c r="AP131" s="181">
        <f>'Securities Details'!P34</f>
        <v>0</v>
      </c>
      <c r="AQ131" s="181">
        <f>'Securities Details'!Q34</f>
        <v>0</v>
      </c>
      <c r="AR131" s="181">
        <f>'Securities Details'!R34</f>
        <v>0</v>
      </c>
      <c r="AS131" s="186">
        <f>'Securities Details'!S34</f>
        <v>0</v>
      </c>
      <c r="AT131" s="181">
        <f>'Securities Details'!T34</f>
        <v>0</v>
      </c>
      <c r="AU131" s="181">
        <f>'Securities Details'!U34</f>
        <v>0</v>
      </c>
      <c r="AV131" s="181" t="str">
        <f>IF(AU131="Yes",'Securities Details'!V34,"")</f>
        <v/>
      </c>
      <c r="AW131" s="181">
        <f>'Securities Details'!W34</f>
        <v>0</v>
      </c>
      <c r="AX131" s="181">
        <f>'Securities Details'!X34</f>
        <v>0</v>
      </c>
      <c r="AY131" s="186" t="str">
        <f>IF(AND(NOT(ISBLANK('Securities Details'!Y34)),AU131="Yes"),'Securities Details'!Y34,"")</f>
        <v/>
      </c>
      <c r="AZ131" s="181" t="str">
        <f>IF(AU131="Yes",'Securities Details'!Z34,"")</f>
        <v/>
      </c>
      <c r="BA131" s="181" t="e">
        <f>'Securities Details'!#REF!</f>
        <v>#REF!</v>
      </c>
      <c r="BB131" s="181" t="str">
        <f>IF(AU131="Yes",'Securities Details'!AA34,"")</f>
        <v/>
      </c>
      <c r="BC131" s="181" t="str">
        <f>IF(ISBLANK('Securities Details'!AB34),"",0)</f>
        <v/>
      </c>
      <c r="BD131" s="181">
        <f>'Securities Details'!AC34</f>
        <v>0</v>
      </c>
      <c r="BE131" s="181">
        <f>'Securities Details'!AD34</f>
        <v>0</v>
      </c>
      <c r="BF131" s="595">
        <f>'Securities Details'!AE34</f>
        <v>0</v>
      </c>
      <c r="BG131" s="181">
        <f>'Securities Details'!AF34</f>
        <v>0</v>
      </c>
      <c r="BH131" s="181">
        <f>'Securities Details'!AG34</f>
        <v>0</v>
      </c>
      <c r="BI131" s="181">
        <f>'Securities Details'!AH34</f>
        <v>0</v>
      </c>
      <c r="BJ131" s="181">
        <f>'Securities Details'!AI34</f>
        <v>0</v>
      </c>
      <c r="BK131" s="181">
        <f>'Securities Details'!AJ34</f>
        <v>0</v>
      </c>
      <c r="BL131" s="181">
        <f>'Securities Details'!AK34</f>
        <v>0</v>
      </c>
      <c r="BM131" s="181">
        <f>'Securities Details'!AL34</f>
        <v>0</v>
      </c>
      <c r="BN131" s="181" t="str">
        <f>IF('Securities Details'!AM34 = "","",IF('Securities Details'!$E$11="Yes",'Securities Details'!AM34,""))</f>
        <v/>
      </c>
      <c r="BO131" s="181" t="str">
        <f>IF('Securities Details'!AN34="","",IF('Securities Details'!$E$11="Yes",'Securities Details'!AN34,""))</f>
        <v/>
      </c>
      <c r="BP131" s="181" t="str">
        <f>IF('Securities Details'!$E$11="Yes",'Securities Details'!AO34,"")</f>
        <v/>
      </c>
      <c r="BQ131" t="str">
        <f>IF(BE131=SecDLookups!$R$2, (
IF(ISNUMBER(SEARCH("-",BF131)), TRIM(LEFT(BF131, SEARCH("-",BF131,1)-1)), BF131)),"")</f>
        <v/>
      </c>
      <c r="BR131" t="str">
        <f>IF(BE131=SecDLookups!$R$2, (
IF(ISNUMBER(SEARCH("-",BF131)), TRIM(RIGHT(BF131,LEN(BF131) - SEARCH("-",BF131,1))), BF131)),"")</f>
        <v/>
      </c>
      <c r="BS131" t="str">
        <f>IF(BE131=SecDLookups!$R$3,BF131,"")</f>
        <v/>
      </c>
      <c r="BT131" t="str">
        <f>IF(BE131=SecDLookups!$R$4,BF131,"")</f>
        <v/>
      </c>
      <c r="BU131" t="str">
        <f>IF(BG131=SecDLookups!$S$2,TRIM(LEFT(BH131, SEARCH("-",BH131,1)-1)),"")</f>
        <v/>
      </c>
      <c r="BV131" t="str">
        <f>IF(BG131=SecDLookups!$S$2,TRIM(RIGHT(BH131,LEN(BH131) -  SEARCH("-",BH131,1))),"")</f>
        <v/>
      </c>
      <c r="BW131" t="str">
        <f>IF(BG131=SecDLookups!$S$3,BH131,"")</f>
        <v/>
      </c>
      <c r="BX131" t="str">
        <f>IF(BG131=SecDLookups!$S$4,BH131,"")</f>
        <v/>
      </c>
      <c r="BY131" t="str">
        <f>IF(BI131=SecDLookups!$T$2,TRIM(LEFT(BJ131, SEARCH("-",BJ131,1)-1)),"")</f>
        <v/>
      </c>
      <c r="BZ131" t="str">
        <f>IF(BI131=SecDLookups!$T$2,TRIM(RIGHT(BJ131,LEN(BJ131) -  SEARCH("-",BJ131,1))),"")</f>
        <v/>
      </c>
      <c r="CA131" t="str">
        <f>IF(BI131=SecDLookups!$T$3,BJ131,"")</f>
        <v/>
      </c>
      <c r="CB131" t="str">
        <f>IF(BI131=SecDLookups!$T$4,BJ131,"")</f>
        <v/>
      </c>
      <c r="CC131" t="str">
        <f>IF(BK131=SecDLookups!$U$2,TRIM(LEFT(BL131, SEARCH("-",BL131,1)-1)),"")</f>
        <v/>
      </c>
      <c r="CD131" t="str">
        <f>IF(BK131=SecDLookups!$U$2,TRIM(RIGHT(BL131,LEN(BL131) -  SEARCH("-",BL131,1))),"")</f>
        <v/>
      </c>
      <c r="CE131" t="str">
        <f>IF(BK131=SecDLookups!$U$3,BL131,"")</f>
        <v/>
      </c>
      <c r="CF131" t="str">
        <f>IF(BK131=SecDLookups!$U$4,BL131,"")</f>
        <v/>
      </c>
    </row>
    <row r="132" spans="2:84" x14ac:dyDescent="0.25">
      <c r="B132" s="171"/>
      <c r="C132">
        <f>'Issuer Details'!C23</f>
        <v>0</v>
      </c>
      <c r="D132">
        <f>'Issuer Details'!D23</f>
        <v>0</v>
      </c>
      <c r="E132">
        <f>'Issuer Details'!E23</f>
        <v>0</v>
      </c>
      <c r="F132">
        <f>'Issuer Details'!F23</f>
        <v>0</v>
      </c>
      <c r="G132">
        <f>'Issuer Details'!G23</f>
        <v>0</v>
      </c>
      <c r="H132">
        <f>'Issuer Details'!H23</f>
        <v>0</v>
      </c>
      <c r="I132" s="178">
        <f>'Issuer Details'!I23</f>
        <v>0</v>
      </c>
      <c r="J132">
        <f>'Issuer Details'!J23</f>
        <v>0</v>
      </c>
      <c r="M132" s="174"/>
      <c r="N132" t="s">
        <v>53</v>
      </c>
      <c r="O132" t="s">
        <v>497</v>
      </c>
      <c r="P132" t="str">
        <f>IF('Passporting Details'!I25=TRUE,"T","F")</f>
        <v>F</v>
      </c>
      <c r="Q132" t="str">
        <f>IF('Passporting Details'!J25=TRUE,"T","F")</f>
        <v>F</v>
      </c>
      <c r="R132" t="str">
        <f>IF('Passporting Details'!K25=TRUE,"T","F")</f>
        <v>F</v>
      </c>
      <c r="S132" t="s">
        <v>1150</v>
      </c>
      <c r="T132" s="275"/>
      <c r="U132" s="2"/>
      <c r="V132" s="294" t="s">
        <v>115</v>
      </c>
      <c r="W132" s="294" t="s">
        <v>85</v>
      </c>
      <c r="X132" s="294">
        <f>Approval!E65</f>
        <v>0</v>
      </c>
      <c r="Y132" s="294">
        <f>Approval!D65</f>
        <v>0</v>
      </c>
      <c r="Z132" s="294" t="str">
        <f>VLOOKUP(W132,ApprovalLookups!$G$2:$H$16,2,FALSE)</f>
        <v>SUMT</v>
      </c>
      <c r="AA132" s="295">
        <f>VLOOKUP(W132,ApprovalLookups!$G$2:$I$16,3,FALSE)</f>
        <v>0</v>
      </c>
      <c r="AB132" s="174"/>
      <c r="AC132" s="181">
        <f>'Securities Details'!C35</f>
        <v>0</v>
      </c>
      <c r="AD132" s="181">
        <f>'Securities Details'!D35</f>
        <v>0</v>
      </c>
      <c r="AE132" s="181">
        <f>'Securities Details'!E35</f>
        <v>0</v>
      </c>
      <c r="AF132" s="181">
        <f>'Securities Details'!F35</f>
        <v>0</v>
      </c>
      <c r="AG132" s="181">
        <f>'Securities Details'!G35</f>
        <v>0</v>
      </c>
      <c r="AH132" s="181">
        <f>'Securities Details'!H35</f>
        <v>0</v>
      </c>
      <c r="AI132" s="181">
        <f>'Securities Details'!I35</f>
        <v>0</v>
      </c>
      <c r="AJ132" s="181" t="str">
        <f t="shared" si="0"/>
        <v>0</v>
      </c>
      <c r="AK132" s="181">
        <f>'Securities Details'!K35</f>
        <v>0</v>
      </c>
      <c r="AL132" s="181">
        <f>'Securities Details'!L35</f>
        <v>0</v>
      </c>
      <c r="AM132" s="186">
        <f>'Securities Details'!M35</f>
        <v>0</v>
      </c>
      <c r="AN132" s="181">
        <f>'Securities Details'!N35</f>
        <v>0</v>
      </c>
      <c r="AO132" s="181">
        <f>'Securities Details'!O35</f>
        <v>0</v>
      </c>
      <c r="AP132" s="181">
        <f>'Securities Details'!P35</f>
        <v>0</v>
      </c>
      <c r="AQ132" s="181">
        <f>'Securities Details'!Q35</f>
        <v>0</v>
      </c>
      <c r="AR132" s="181">
        <f>'Securities Details'!R35</f>
        <v>0</v>
      </c>
      <c r="AS132" s="186">
        <f>'Securities Details'!S35</f>
        <v>0</v>
      </c>
      <c r="AT132" s="181">
        <f>'Securities Details'!T35</f>
        <v>0</v>
      </c>
      <c r="AU132" s="181">
        <f>'Securities Details'!U35</f>
        <v>0</v>
      </c>
      <c r="AV132" s="181" t="str">
        <f>IF(AU132="Yes",'Securities Details'!V35,"")</f>
        <v/>
      </c>
      <c r="AW132" s="181">
        <f>'Securities Details'!W35</f>
        <v>0</v>
      </c>
      <c r="AX132" s="181">
        <f>'Securities Details'!X35</f>
        <v>0</v>
      </c>
      <c r="AY132" s="186" t="str">
        <f>IF(AND(NOT(ISBLANK('Securities Details'!Y35)),AU132="Yes"),'Securities Details'!Y35,"")</f>
        <v/>
      </c>
      <c r="AZ132" s="181" t="str">
        <f>IF(AU132="Yes",'Securities Details'!Z35,"")</f>
        <v/>
      </c>
      <c r="BA132" s="181" t="e">
        <f>'Securities Details'!#REF!</f>
        <v>#REF!</v>
      </c>
      <c r="BB132" s="181" t="str">
        <f>IF(AU132="Yes",'Securities Details'!AA35,"")</f>
        <v/>
      </c>
      <c r="BC132" s="181" t="str">
        <f>IF(ISBLANK('Securities Details'!AB35),"",0)</f>
        <v/>
      </c>
      <c r="BD132" s="181">
        <f>'Securities Details'!AC35</f>
        <v>0</v>
      </c>
      <c r="BE132" s="181">
        <f>'Securities Details'!AD35</f>
        <v>0</v>
      </c>
      <c r="BF132" s="595">
        <f>'Securities Details'!AE35</f>
        <v>0</v>
      </c>
      <c r="BG132" s="181">
        <f>'Securities Details'!AF35</f>
        <v>0</v>
      </c>
      <c r="BH132" s="181">
        <f>'Securities Details'!AG35</f>
        <v>0</v>
      </c>
      <c r="BI132" s="181">
        <f>'Securities Details'!AH35</f>
        <v>0</v>
      </c>
      <c r="BJ132" s="181">
        <f>'Securities Details'!AI35</f>
        <v>0</v>
      </c>
      <c r="BK132" s="181">
        <f>'Securities Details'!AJ35</f>
        <v>0</v>
      </c>
      <c r="BL132" s="181">
        <f>'Securities Details'!AK35</f>
        <v>0</v>
      </c>
      <c r="BM132" s="181">
        <f>'Securities Details'!AL35</f>
        <v>0</v>
      </c>
      <c r="BN132" s="181" t="str">
        <f>IF('Securities Details'!AM35 = "","",IF('Securities Details'!$E$11="Yes",'Securities Details'!AM35,""))</f>
        <v/>
      </c>
      <c r="BO132" s="181" t="str">
        <f>IF('Securities Details'!AN35="","",IF('Securities Details'!$E$11="Yes",'Securities Details'!AN35,""))</f>
        <v/>
      </c>
      <c r="BP132" s="181" t="str">
        <f>IF('Securities Details'!$E$11="Yes",'Securities Details'!AO35,"")</f>
        <v/>
      </c>
      <c r="BQ132" t="str">
        <f>IF(BE132=SecDLookups!$R$2, (
IF(ISNUMBER(SEARCH("-",BF132)), TRIM(LEFT(BF132, SEARCH("-",BF132,1)-1)), BF132)),"")</f>
        <v/>
      </c>
      <c r="BR132" t="str">
        <f>IF(BE132=SecDLookups!$R$2, (
IF(ISNUMBER(SEARCH("-",BF132)), TRIM(RIGHT(BF132,LEN(BF132) - SEARCH("-",BF132,1))), BF132)),"")</f>
        <v/>
      </c>
      <c r="BS132" t="str">
        <f>IF(BE132=SecDLookups!$R$3,BF132,"")</f>
        <v/>
      </c>
      <c r="BT132" t="str">
        <f>IF(BE132=SecDLookups!$R$4,BF132,"")</f>
        <v/>
      </c>
      <c r="BU132" t="str">
        <f>IF(BG132=SecDLookups!$S$2,TRIM(LEFT(BH132, SEARCH("-",BH132,1)-1)),"")</f>
        <v/>
      </c>
      <c r="BV132" t="str">
        <f>IF(BG132=SecDLookups!$S$2,TRIM(RIGHT(BH132,LEN(BH132) -  SEARCH("-",BH132,1))),"")</f>
        <v/>
      </c>
      <c r="BW132" t="str">
        <f>IF(BG132=SecDLookups!$S$3,BH132,"")</f>
        <v/>
      </c>
      <c r="BX132" t="str">
        <f>IF(BG132=SecDLookups!$S$4,BH132,"")</f>
        <v/>
      </c>
      <c r="BY132" t="str">
        <f>IF(BI132=SecDLookups!$T$2,TRIM(LEFT(BJ132, SEARCH("-",BJ132,1)-1)),"")</f>
        <v/>
      </c>
      <c r="BZ132" t="str">
        <f>IF(BI132=SecDLookups!$T$2,TRIM(RIGHT(BJ132,LEN(BJ132) -  SEARCH("-",BJ132,1))),"")</f>
        <v/>
      </c>
      <c r="CA132" t="str">
        <f>IF(BI132=SecDLookups!$T$3,BJ132,"")</f>
        <v/>
      </c>
      <c r="CB132" t="str">
        <f>IF(BI132=SecDLookups!$T$4,BJ132,"")</f>
        <v/>
      </c>
      <c r="CC132" t="str">
        <f>IF(BK132=SecDLookups!$U$2,TRIM(LEFT(BL132, SEARCH("-",BL132,1)-1)),"")</f>
        <v/>
      </c>
      <c r="CD132" t="str">
        <f>IF(BK132=SecDLookups!$U$2,TRIM(RIGHT(BL132,LEN(BL132) -  SEARCH("-",BL132,1))),"")</f>
        <v/>
      </c>
      <c r="CE132" t="str">
        <f>IF(BK132=SecDLookups!$U$3,BL132,"")</f>
        <v/>
      </c>
      <c r="CF132" t="str">
        <f>IF(BK132=SecDLookups!$U$4,BL132,"")</f>
        <v/>
      </c>
    </row>
    <row r="133" spans="2:84" x14ac:dyDescent="0.25">
      <c r="B133" s="171"/>
      <c r="C133">
        <f>'Issuer Details'!C24</f>
        <v>0</v>
      </c>
      <c r="D133">
        <f>'Issuer Details'!D24</f>
        <v>0</v>
      </c>
      <c r="E133">
        <f>'Issuer Details'!E24</f>
        <v>0</v>
      </c>
      <c r="F133">
        <f>'Issuer Details'!F24</f>
        <v>0</v>
      </c>
      <c r="G133">
        <f>'Issuer Details'!G24</f>
        <v>0</v>
      </c>
      <c r="H133">
        <f>'Issuer Details'!H24</f>
        <v>0</v>
      </c>
      <c r="I133" s="178">
        <f>'Issuer Details'!I24</f>
        <v>0</v>
      </c>
      <c r="J133">
        <f>'Issuer Details'!J24</f>
        <v>0</v>
      </c>
      <c r="M133" s="174"/>
      <c r="N133" t="s">
        <v>54</v>
      </c>
      <c r="O133" t="s">
        <v>489</v>
      </c>
      <c r="P133" t="str">
        <f>IF('Passporting Details'!I26=TRUE,"T","F")</f>
        <v>F</v>
      </c>
      <c r="Q133" t="str">
        <f>IF('Passporting Details'!J26=TRUE,"T","F")</f>
        <v>F</v>
      </c>
      <c r="R133" t="str">
        <f>IF('Passporting Details'!K26=TRUE,"T","F")</f>
        <v>F</v>
      </c>
      <c r="S133" t="s">
        <v>1150</v>
      </c>
      <c r="T133" s="275"/>
      <c r="U133" s="2"/>
      <c r="V133" s="294" t="s">
        <v>115</v>
      </c>
      <c r="W133" s="294" t="s">
        <v>85</v>
      </c>
      <c r="X133" s="294">
        <f>Approval!E66</f>
        <v>0</v>
      </c>
      <c r="Y133" s="294">
        <f>Approval!D66</f>
        <v>0</v>
      </c>
      <c r="Z133" s="294" t="str">
        <f>VLOOKUP(W133,ApprovalLookups!$G$2:$H$16,2,FALSE)</f>
        <v>SUMT</v>
      </c>
      <c r="AA133" s="295">
        <f>VLOOKUP(W133,ApprovalLookups!$G$2:$I$16,3,FALSE)</f>
        <v>0</v>
      </c>
      <c r="AB133" s="174"/>
      <c r="AC133" s="181">
        <f>'Securities Details'!C36</f>
        <v>0</v>
      </c>
      <c r="AD133" s="181">
        <f>'Securities Details'!D36</f>
        <v>0</v>
      </c>
      <c r="AE133" s="181">
        <f>'Securities Details'!E36</f>
        <v>0</v>
      </c>
      <c r="AF133" s="181">
        <f>'Securities Details'!F36</f>
        <v>0</v>
      </c>
      <c r="AG133" s="181">
        <f>'Securities Details'!G36</f>
        <v>0</v>
      </c>
      <c r="AH133" s="181">
        <f>'Securities Details'!H36</f>
        <v>0</v>
      </c>
      <c r="AI133" s="181">
        <f>'Securities Details'!I36</f>
        <v>0</v>
      </c>
      <c r="AJ133" s="181" t="str">
        <f t="shared" si="0"/>
        <v>0</v>
      </c>
      <c r="AK133" s="181">
        <f>'Securities Details'!K36</f>
        <v>0</v>
      </c>
      <c r="AL133" s="181">
        <f>'Securities Details'!L36</f>
        <v>0</v>
      </c>
      <c r="AM133" s="186">
        <f>'Securities Details'!M36</f>
        <v>0</v>
      </c>
      <c r="AN133" s="181">
        <f>'Securities Details'!N36</f>
        <v>0</v>
      </c>
      <c r="AO133" s="181">
        <f>'Securities Details'!O36</f>
        <v>0</v>
      </c>
      <c r="AP133" s="181">
        <f>'Securities Details'!P36</f>
        <v>0</v>
      </c>
      <c r="AQ133" s="181">
        <f>'Securities Details'!Q36</f>
        <v>0</v>
      </c>
      <c r="AR133" s="181">
        <f>'Securities Details'!R36</f>
        <v>0</v>
      </c>
      <c r="AS133" s="186">
        <f>'Securities Details'!S36</f>
        <v>0</v>
      </c>
      <c r="AT133" s="181">
        <f>'Securities Details'!T36</f>
        <v>0</v>
      </c>
      <c r="AU133" s="181">
        <f>'Securities Details'!U36</f>
        <v>0</v>
      </c>
      <c r="AV133" s="181" t="str">
        <f>IF(AU133="Yes",'Securities Details'!V36,"")</f>
        <v/>
      </c>
      <c r="AW133" s="181">
        <f>'Securities Details'!W36</f>
        <v>0</v>
      </c>
      <c r="AX133" s="181">
        <f>'Securities Details'!X36</f>
        <v>0</v>
      </c>
      <c r="AY133" s="186" t="str">
        <f>IF(AND(NOT(ISBLANK('Securities Details'!Y36)),AU133="Yes"),'Securities Details'!Y36,"")</f>
        <v/>
      </c>
      <c r="AZ133" s="181" t="str">
        <f>IF(AU133="Yes",'Securities Details'!Z36,"")</f>
        <v/>
      </c>
      <c r="BA133" s="181" t="e">
        <f>'Securities Details'!#REF!</f>
        <v>#REF!</v>
      </c>
      <c r="BB133" s="181" t="str">
        <f>IF(AU133="Yes",'Securities Details'!AA36,"")</f>
        <v/>
      </c>
      <c r="BC133" s="181" t="str">
        <f>IF(ISBLANK('Securities Details'!AB36),"",0)</f>
        <v/>
      </c>
      <c r="BD133" s="181">
        <f>'Securities Details'!AC36</f>
        <v>0</v>
      </c>
      <c r="BE133" s="181">
        <f>'Securities Details'!AD36</f>
        <v>0</v>
      </c>
      <c r="BF133" s="595">
        <f>'Securities Details'!AE36</f>
        <v>0</v>
      </c>
      <c r="BG133" s="181">
        <f>'Securities Details'!AF36</f>
        <v>0</v>
      </c>
      <c r="BH133" s="181">
        <f>'Securities Details'!AG36</f>
        <v>0</v>
      </c>
      <c r="BI133" s="181">
        <f>'Securities Details'!AH36</f>
        <v>0</v>
      </c>
      <c r="BJ133" s="181">
        <f>'Securities Details'!AI36</f>
        <v>0</v>
      </c>
      <c r="BK133" s="181">
        <f>'Securities Details'!AJ36</f>
        <v>0</v>
      </c>
      <c r="BL133" s="181">
        <f>'Securities Details'!AK36</f>
        <v>0</v>
      </c>
      <c r="BM133" s="181">
        <f>'Securities Details'!AL36</f>
        <v>0</v>
      </c>
      <c r="BN133" s="181" t="str">
        <f>IF('Securities Details'!AM36 = "","",IF('Securities Details'!$E$11="Yes",'Securities Details'!AM36,""))</f>
        <v/>
      </c>
      <c r="BO133" s="181" t="str">
        <f>IF('Securities Details'!AN36="","",IF('Securities Details'!$E$11="Yes",'Securities Details'!AN36,""))</f>
        <v/>
      </c>
      <c r="BP133" s="181" t="str">
        <f>IF('Securities Details'!$E$11="Yes",'Securities Details'!AO36,"")</f>
        <v/>
      </c>
      <c r="BQ133" t="str">
        <f>IF(BE133=SecDLookups!$R$2, (
IF(ISNUMBER(SEARCH("-",BF133)), TRIM(LEFT(BF133, SEARCH("-",BF133,1)-1)), BF133)),"")</f>
        <v/>
      </c>
      <c r="BR133" t="str">
        <f>IF(BE133=SecDLookups!$R$2, (
IF(ISNUMBER(SEARCH("-",BF133)), TRIM(RIGHT(BF133,LEN(BF133) - SEARCH("-",BF133,1))), BF133)),"")</f>
        <v/>
      </c>
      <c r="BS133" t="str">
        <f>IF(BE133=SecDLookups!$R$3,BF133,"")</f>
        <v/>
      </c>
      <c r="BT133" t="str">
        <f>IF(BE133=SecDLookups!$R$4,BF133,"")</f>
        <v/>
      </c>
      <c r="BU133" t="str">
        <f>IF(BG133=SecDLookups!$S$2,TRIM(LEFT(BH133, SEARCH("-",BH133,1)-1)),"")</f>
        <v/>
      </c>
      <c r="BV133" t="str">
        <f>IF(BG133=SecDLookups!$S$2,TRIM(RIGHT(BH133,LEN(BH133) -  SEARCH("-",BH133,1))),"")</f>
        <v/>
      </c>
      <c r="BW133" t="str">
        <f>IF(BG133=SecDLookups!$S$3,BH133,"")</f>
        <v/>
      </c>
      <c r="BX133" t="str">
        <f>IF(BG133=SecDLookups!$S$4,BH133,"")</f>
        <v/>
      </c>
      <c r="BY133" t="str">
        <f>IF(BI133=SecDLookups!$T$2,TRIM(LEFT(BJ133, SEARCH("-",BJ133,1)-1)),"")</f>
        <v/>
      </c>
      <c r="BZ133" t="str">
        <f>IF(BI133=SecDLookups!$T$2,TRIM(RIGHT(BJ133,LEN(BJ133) -  SEARCH("-",BJ133,1))),"")</f>
        <v/>
      </c>
      <c r="CA133" t="str">
        <f>IF(BI133=SecDLookups!$T$3,BJ133,"")</f>
        <v/>
      </c>
      <c r="CB133" t="str">
        <f>IF(BI133=SecDLookups!$T$4,BJ133,"")</f>
        <v/>
      </c>
      <c r="CC133" t="str">
        <f>IF(BK133=SecDLookups!$U$2,TRIM(LEFT(BL133, SEARCH("-",BL133,1)-1)),"")</f>
        <v/>
      </c>
      <c r="CD133" t="str">
        <f>IF(BK133=SecDLookups!$U$2,TRIM(RIGHT(BL133,LEN(BL133) -  SEARCH("-",BL133,1))),"")</f>
        <v/>
      </c>
      <c r="CE133" t="str">
        <f>IF(BK133=SecDLookups!$U$3,BL133,"")</f>
        <v/>
      </c>
      <c r="CF133" t="str">
        <f>IF(BK133=SecDLookups!$U$4,BL133,"")</f>
        <v/>
      </c>
    </row>
    <row r="134" spans="2:84" x14ac:dyDescent="0.25">
      <c r="B134" s="171"/>
      <c r="C134">
        <f>'Issuer Details'!C25</f>
        <v>0</v>
      </c>
      <c r="D134">
        <f>'Issuer Details'!D25</f>
        <v>0</v>
      </c>
      <c r="E134">
        <f>'Issuer Details'!E25</f>
        <v>0</v>
      </c>
      <c r="F134">
        <f>'Issuer Details'!F25</f>
        <v>0</v>
      </c>
      <c r="G134">
        <f>'Issuer Details'!G25</f>
        <v>0</v>
      </c>
      <c r="H134">
        <f>'Issuer Details'!H25</f>
        <v>0</v>
      </c>
      <c r="I134" s="178">
        <f>'Issuer Details'!I25</f>
        <v>0</v>
      </c>
      <c r="J134">
        <f>'Issuer Details'!J25</f>
        <v>0</v>
      </c>
      <c r="M134" s="174"/>
      <c r="N134" t="s">
        <v>55</v>
      </c>
      <c r="O134" t="s">
        <v>492</v>
      </c>
      <c r="P134" t="str">
        <f>IF('Passporting Details'!I27=TRUE,"T","F")</f>
        <v>F</v>
      </c>
      <c r="Q134" t="str">
        <f>IF('Passporting Details'!J27=TRUE,"T","F")</f>
        <v>F</v>
      </c>
      <c r="R134" t="str">
        <f>IF('Passporting Details'!K27=TRUE,"T","F")</f>
        <v>F</v>
      </c>
      <c r="S134" t="s">
        <v>1150</v>
      </c>
      <c r="T134" s="275"/>
      <c r="U134" s="2"/>
      <c r="V134" s="294" t="s">
        <v>115</v>
      </c>
      <c r="W134" s="294" t="s">
        <v>85</v>
      </c>
      <c r="X134" s="294">
        <f>Approval!E67</f>
        <v>0</v>
      </c>
      <c r="Y134" s="294">
        <f>Approval!D67</f>
        <v>0</v>
      </c>
      <c r="Z134" s="294" t="str">
        <f>VLOOKUP(W134,ApprovalLookups!$G$2:$H$16,2,FALSE)</f>
        <v>SUMT</v>
      </c>
      <c r="AA134" s="295">
        <f>VLOOKUP(W134,ApprovalLookups!$G$2:$I$16,3,FALSE)</f>
        <v>0</v>
      </c>
      <c r="AB134" s="174"/>
      <c r="AC134" s="181">
        <f>'Securities Details'!C37</f>
        <v>0</v>
      </c>
      <c r="AD134" s="181">
        <f>'Securities Details'!D37</f>
        <v>0</v>
      </c>
      <c r="AE134" s="181">
        <f>'Securities Details'!E37</f>
        <v>0</v>
      </c>
      <c r="AF134" s="181">
        <f>'Securities Details'!F37</f>
        <v>0</v>
      </c>
      <c r="AG134" s="181">
        <f>'Securities Details'!G37</f>
        <v>0</v>
      </c>
      <c r="AH134" s="181">
        <f>'Securities Details'!H37</f>
        <v>0</v>
      </c>
      <c r="AI134" s="181">
        <f>'Securities Details'!I37</f>
        <v>0</v>
      </c>
      <c r="AJ134" s="181" t="str">
        <f t="shared" si="0"/>
        <v>0</v>
      </c>
      <c r="AK134" s="181">
        <f>'Securities Details'!K37</f>
        <v>0</v>
      </c>
      <c r="AL134" s="181">
        <f>'Securities Details'!L37</f>
        <v>0</v>
      </c>
      <c r="AM134" s="186">
        <f>'Securities Details'!M37</f>
        <v>0</v>
      </c>
      <c r="AN134" s="181">
        <f>'Securities Details'!N37</f>
        <v>0</v>
      </c>
      <c r="AO134" s="181">
        <f>'Securities Details'!O37</f>
        <v>0</v>
      </c>
      <c r="AP134" s="181">
        <f>'Securities Details'!P37</f>
        <v>0</v>
      </c>
      <c r="AQ134" s="181">
        <f>'Securities Details'!Q37</f>
        <v>0</v>
      </c>
      <c r="AR134" s="181">
        <f>'Securities Details'!R37</f>
        <v>0</v>
      </c>
      <c r="AS134" s="186">
        <f>'Securities Details'!S37</f>
        <v>0</v>
      </c>
      <c r="AT134" s="181">
        <f>'Securities Details'!T37</f>
        <v>0</v>
      </c>
      <c r="AU134" s="181">
        <f>'Securities Details'!U37</f>
        <v>0</v>
      </c>
      <c r="AV134" s="181" t="str">
        <f>IF(AU134="Yes",'Securities Details'!V37,"")</f>
        <v/>
      </c>
      <c r="AW134" s="181">
        <f>'Securities Details'!W37</f>
        <v>0</v>
      </c>
      <c r="AX134" s="181">
        <f>'Securities Details'!X37</f>
        <v>0</v>
      </c>
      <c r="AY134" s="186" t="str">
        <f>IF(AND(NOT(ISBLANK('Securities Details'!Y37)),AU134="Yes"),'Securities Details'!Y37,"")</f>
        <v/>
      </c>
      <c r="AZ134" s="181" t="str">
        <f>IF(AU134="Yes",'Securities Details'!Z37,"")</f>
        <v/>
      </c>
      <c r="BA134" s="181" t="e">
        <f>'Securities Details'!#REF!</f>
        <v>#REF!</v>
      </c>
      <c r="BB134" s="181" t="str">
        <f>IF(AU134="Yes",'Securities Details'!AA37,"")</f>
        <v/>
      </c>
      <c r="BC134" s="181" t="str">
        <f>IF(ISBLANK('Securities Details'!AB37),"",0)</f>
        <v/>
      </c>
      <c r="BD134" s="181">
        <f>'Securities Details'!AC37</f>
        <v>0</v>
      </c>
      <c r="BE134" s="181">
        <f>'Securities Details'!AD37</f>
        <v>0</v>
      </c>
      <c r="BF134" s="595">
        <f>'Securities Details'!AE37</f>
        <v>0</v>
      </c>
      <c r="BG134" s="181">
        <f>'Securities Details'!AF37</f>
        <v>0</v>
      </c>
      <c r="BH134" s="181">
        <f>'Securities Details'!AG37</f>
        <v>0</v>
      </c>
      <c r="BI134" s="181">
        <f>'Securities Details'!AH37</f>
        <v>0</v>
      </c>
      <c r="BJ134" s="181">
        <f>'Securities Details'!AI37</f>
        <v>0</v>
      </c>
      <c r="BK134" s="181">
        <f>'Securities Details'!AJ37</f>
        <v>0</v>
      </c>
      <c r="BL134" s="181">
        <f>'Securities Details'!AK37</f>
        <v>0</v>
      </c>
      <c r="BM134" s="181">
        <f>'Securities Details'!AL37</f>
        <v>0</v>
      </c>
      <c r="BN134" s="181" t="str">
        <f>IF('Securities Details'!AM37 = "","",IF('Securities Details'!$E$11="Yes",'Securities Details'!AM37,""))</f>
        <v/>
      </c>
      <c r="BO134" s="181" t="str">
        <f>IF('Securities Details'!AN37="","",IF('Securities Details'!$E$11="Yes",'Securities Details'!AN37,""))</f>
        <v/>
      </c>
      <c r="BP134" s="181" t="str">
        <f>IF('Securities Details'!$E$11="Yes",'Securities Details'!AO37,"")</f>
        <v/>
      </c>
      <c r="BQ134" t="str">
        <f>IF(BE134=SecDLookups!$R$2, (
IF(ISNUMBER(SEARCH("-",BF134)), TRIM(LEFT(BF134, SEARCH("-",BF134,1)-1)), BF134)),"")</f>
        <v/>
      </c>
      <c r="BR134" t="str">
        <f>IF(BE134=SecDLookups!$R$2, (
IF(ISNUMBER(SEARCH("-",BF134)), TRIM(RIGHT(BF134,LEN(BF134) - SEARCH("-",BF134,1))), BF134)),"")</f>
        <v/>
      </c>
      <c r="BS134" t="str">
        <f>IF(BE134=SecDLookups!$R$3,BF134,"")</f>
        <v/>
      </c>
      <c r="BT134" t="str">
        <f>IF(BE134=SecDLookups!$R$4,BF134,"")</f>
        <v/>
      </c>
      <c r="BU134" t="str">
        <f>IF(BG134=SecDLookups!$S$2,TRIM(LEFT(BH134, SEARCH("-",BH134,1)-1)),"")</f>
        <v/>
      </c>
      <c r="BV134" t="str">
        <f>IF(BG134=SecDLookups!$S$2,TRIM(RIGHT(BH134,LEN(BH134) -  SEARCH("-",BH134,1))),"")</f>
        <v/>
      </c>
      <c r="BW134" t="str">
        <f>IF(BG134=SecDLookups!$S$3,BH134,"")</f>
        <v/>
      </c>
      <c r="BX134" t="str">
        <f>IF(BG134=SecDLookups!$S$4,BH134,"")</f>
        <v/>
      </c>
      <c r="BY134" t="str">
        <f>IF(BI134=SecDLookups!$T$2,TRIM(LEFT(BJ134, SEARCH("-",BJ134,1)-1)),"")</f>
        <v/>
      </c>
      <c r="BZ134" t="str">
        <f>IF(BI134=SecDLookups!$T$2,TRIM(RIGHT(BJ134,LEN(BJ134) -  SEARCH("-",BJ134,1))),"")</f>
        <v/>
      </c>
      <c r="CA134" t="str">
        <f>IF(BI134=SecDLookups!$T$3,BJ134,"")</f>
        <v/>
      </c>
      <c r="CB134" t="str">
        <f>IF(BI134=SecDLookups!$T$4,BJ134,"")</f>
        <v/>
      </c>
      <c r="CC134" t="str">
        <f>IF(BK134=SecDLookups!$U$2,TRIM(LEFT(BL134, SEARCH("-",BL134,1)-1)),"")</f>
        <v/>
      </c>
      <c r="CD134" t="str">
        <f>IF(BK134=SecDLookups!$U$2,TRIM(RIGHT(BL134,LEN(BL134) -  SEARCH("-",BL134,1))),"")</f>
        <v/>
      </c>
      <c r="CE134" t="str">
        <f>IF(BK134=SecDLookups!$U$3,BL134,"")</f>
        <v/>
      </c>
      <c r="CF134" t="str">
        <f>IF(BK134=SecDLookups!$U$4,BL134,"")</f>
        <v/>
      </c>
    </row>
    <row r="135" spans="2:84" x14ac:dyDescent="0.25">
      <c r="B135" s="171"/>
      <c r="C135">
        <f>'Issuer Details'!C26</f>
        <v>0</v>
      </c>
      <c r="D135">
        <f>'Issuer Details'!D26</f>
        <v>0</v>
      </c>
      <c r="E135">
        <f>'Issuer Details'!E26</f>
        <v>0</v>
      </c>
      <c r="F135">
        <f>'Issuer Details'!F26</f>
        <v>0</v>
      </c>
      <c r="G135">
        <f>'Issuer Details'!G26</f>
        <v>0</v>
      </c>
      <c r="H135">
        <f>'Issuer Details'!H26</f>
        <v>0</v>
      </c>
      <c r="I135" s="178">
        <f>'Issuer Details'!I26</f>
        <v>0</v>
      </c>
      <c r="J135">
        <f>'Issuer Details'!J26</f>
        <v>0</v>
      </c>
      <c r="M135" s="174"/>
      <c r="N135" t="s">
        <v>703</v>
      </c>
      <c r="O135" t="s">
        <v>498</v>
      </c>
      <c r="P135" t="str">
        <f>IF('Passporting Details'!I28=TRUE,"T","F")</f>
        <v>F</v>
      </c>
      <c r="Q135" t="str">
        <f>IF('Passporting Details'!J28=TRUE,"T","F")</f>
        <v>F</v>
      </c>
      <c r="R135" t="str">
        <f>IF('Passporting Details'!K28=TRUE,"T","F")</f>
        <v>F</v>
      </c>
      <c r="S135" t="s">
        <v>1150</v>
      </c>
      <c r="T135" s="275"/>
      <c r="U135" s="2"/>
      <c r="V135" s="294" t="s">
        <v>115</v>
      </c>
      <c r="W135" s="294" t="s">
        <v>85</v>
      </c>
      <c r="X135" s="294">
        <f>Approval!E68</f>
        <v>0</v>
      </c>
      <c r="Y135" s="294">
        <f>Approval!D68</f>
        <v>0</v>
      </c>
      <c r="Z135" s="294" t="str">
        <f>VLOOKUP(W135,ApprovalLookups!$G$2:$H$16,2,FALSE)</f>
        <v>SUMT</v>
      </c>
      <c r="AA135" s="295">
        <f>VLOOKUP(W135,ApprovalLookups!$G$2:$I$16,3,FALSE)</f>
        <v>0</v>
      </c>
      <c r="AB135" s="174"/>
      <c r="AC135" s="181">
        <f>'Securities Details'!C38</f>
        <v>0</v>
      </c>
      <c r="AD135" s="181">
        <f>'Securities Details'!D38</f>
        <v>0</v>
      </c>
      <c r="AE135" s="181">
        <f>'Securities Details'!E38</f>
        <v>0</v>
      </c>
      <c r="AF135" s="181">
        <f>'Securities Details'!F38</f>
        <v>0</v>
      </c>
      <c r="AG135" s="181">
        <f>'Securities Details'!G38</f>
        <v>0</v>
      </c>
      <c r="AH135" s="181">
        <f>'Securities Details'!H38</f>
        <v>0</v>
      </c>
      <c r="AI135" s="181">
        <f>'Securities Details'!I38</f>
        <v>0</v>
      </c>
      <c r="AJ135" s="181" t="str">
        <f t="shared" si="0"/>
        <v>0</v>
      </c>
      <c r="AK135" s="181">
        <f>'Securities Details'!K38</f>
        <v>0</v>
      </c>
      <c r="AL135" s="181">
        <f>'Securities Details'!L38</f>
        <v>0</v>
      </c>
      <c r="AM135" s="186">
        <f>'Securities Details'!M38</f>
        <v>0</v>
      </c>
      <c r="AN135" s="181">
        <f>'Securities Details'!N38</f>
        <v>0</v>
      </c>
      <c r="AO135" s="181">
        <f>'Securities Details'!O38</f>
        <v>0</v>
      </c>
      <c r="AP135" s="181">
        <f>'Securities Details'!P38</f>
        <v>0</v>
      </c>
      <c r="AQ135" s="181">
        <f>'Securities Details'!Q38</f>
        <v>0</v>
      </c>
      <c r="AR135" s="181">
        <f>'Securities Details'!R38</f>
        <v>0</v>
      </c>
      <c r="AS135" s="186">
        <f>'Securities Details'!S38</f>
        <v>0</v>
      </c>
      <c r="AT135" s="181">
        <f>'Securities Details'!T38</f>
        <v>0</v>
      </c>
      <c r="AU135" s="181">
        <f>'Securities Details'!U38</f>
        <v>0</v>
      </c>
      <c r="AV135" s="181" t="str">
        <f>IF(AU135="Yes",'Securities Details'!V38,"")</f>
        <v/>
      </c>
      <c r="AW135" s="181">
        <f>'Securities Details'!W38</f>
        <v>0</v>
      </c>
      <c r="AX135" s="181">
        <f>'Securities Details'!X38</f>
        <v>0</v>
      </c>
      <c r="AY135" s="186" t="str">
        <f>IF(AND(NOT(ISBLANK('Securities Details'!Y38)),AU135="Yes"),'Securities Details'!Y38,"")</f>
        <v/>
      </c>
      <c r="AZ135" s="181" t="str">
        <f>IF(AU135="Yes",'Securities Details'!Z38,"")</f>
        <v/>
      </c>
      <c r="BA135" s="181" t="e">
        <f>'Securities Details'!#REF!</f>
        <v>#REF!</v>
      </c>
      <c r="BB135" s="181" t="str">
        <f>IF(AU135="Yes",'Securities Details'!AA38,"")</f>
        <v/>
      </c>
      <c r="BC135" s="181" t="str">
        <f>IF(ISBLANK('Securities Details'!AB38),"",0)</f>
        <v/>
      </c>
      <c r="BD135" s="181">
        <f>'Securities Details'!AC38</f>
        <v>0</v>
      </c>
      <c r="BE135" s="181">
        <f>'Securities Details'!AD38</f>
        <v>0</v>
      </c>
      <c r="BF135" s="595">
        <f>'Securities Details'!AE38</f>
        <v>0</v>
      </c>
      <c r="BG135" s="181">
        <f>'Securities Details'!AF38</f>
        <v>0</v>
      </c>
      <c r="BH135" s="181">
        <f>'Securities Details'!AG38</f>
        <v>0</v>
      </c>
      <c r="BI135" s="181">
        <f>'Securities Details'!AH38</f>
        <v>0</v>
      </c>
      <c r="BJ135" s="181">
        <f>'Securities Details'!AI38</f>
        <v>0</v>
      </c>
      <c r="BK135" s="181">
        <f>'Securities Details'!AJ38</f>
        <v>0</v>
      </c>
      <c r="BL135" s="181">
        <f>'Securities Details'!AK38</f>
        <v>0</v>
      </c>
      <c r="BM135" s="181">
        <f>'Securities Details'!AL38</f>
        <v>0</v>
      </c>
      <c r="BN135" s="181" t="str">
        <f>IF('Securities Details'!AM38 = "","",IF('Securities Details'!$E$11="Yes",'Securities Details'!AM38,""))</f>
        <v/>
      </c>
      <c r="BO135" s="181" t="str">
        <f>IF('Securities Details'!AN38="","",IF('Securities Details'!$E$11="Yes",'Securities Details'!AN38,""))</f>
        <v/>
      </c>
      <c r="BP135" s="181" t="str">
        <f>IF('Securities Details'!$E$11="Yes",'Securities Details'!AO38,"")</f>
        <v/>
      </c>
      <c r="BQ135" t="str">
        <f>IF(BE135=SecDLookups!$R$2, (
IF(ISNUMBER(SEARCH("-",BF135)), TRIM(LEFT(BF135, SEARCH("-",BF135,1)-1)), BF135)),"")</f>
        <v/>
      </c>
      <c r="BR135" t="str">
        <f>IF(BE135=SecDLookups!$R$2, (
IF(ISNUMBER(SEARCH("-",BF135)), TRIM(RIGHT(BF135,LEN(BF135) - SEARCH("-",BF135,1))), BF135)),"")</f>
        <v/>
      </c>
      <c r="BS135" t="str">
        <f>IF(BE135=SecDLookups!$R$3,BF135,"")</f>
        <v/>
      </c>
      <c r="BT135" t="str">
        <f>IF(BE135=SecDLookups!$R$4,BF135,"")</f>
        <v/>
      </c>
      <c r="BU135" t="str">
        <f>IF(BG135=SecDLookups!$S$2,TRIM(LEFT(BH135, SEARCH("-",BH135,1)-1)),"")</f>
        <v/>
      </c>
      <c r="BV135" t="str">
        <f>IF(BG135=SecDLookups!$S$2,TRIM(RIGHT(BH135,LEN(BH135) -  SEARCH("-",BH135,1))),"")</f>
        <v/>
      </c>
      <c r="BW135" t="str">
        <f>IF(BG135=SecDLookups!$S$3,BH135,"")</f>
        <v/>
      </c>
      <c r="BX135" t="str">
        <f>IF(BG135=SecDLookups!$S$4,BH135,"")</f>
        <v/>
      </c>
      <c r="BY135" t="str">
        <f>IF(BI135=SecDLookups!$T$2,TRIM(LEFT(BJ135, SEARCH("-",BJ135,1)-1)),"")</f>
        <v/>
      </c>
      <c r="BZ135" t="str">
        <f>IF(BI135=SecDLookups!$T$2,TRIM(RIGHT(BJ135,LEN(BJ135) -  SEARCH("-",BJ135,1))),"")</f>
        <v/>
      </c>
      <c r="CA135" t="str">
        <f>IF(BI135=SecDLookups!$T$3,BJ135,"")</f>
        <v/>
      </c>
      <c r="CB135" t="str">
        <f>IF(BI135=SecDLookups!$T$4,BJ135,"")</f>
        <v/>
      </c>
      <c r="CC135" t="str">
        <f>IF(BK135=SecDLookups!$U$2,TRIM(LEFT(BL135, SEARCH("-",BL135,1)-1)),"")</f>
        <v/>
      </c>
      <c r="CD135" t="str">
        <f>IF(BK135=SecDLookups!$U$2,TRIM(RIGHT(BL135,LEN(BL135) -  SEARCH("-",BL135,1))),"")</f>
        <v/>
      </c>
      <c r="CE135" t="str">
        <f>IF(BK135=SecDLookups!$U$3,BL135,"")</f>
        <v/>
      </c>
      <c r="CF135" t="str">
        <f>IF(BK135=SecDLookups!$U$4,BL135,"")</f>
        <v/>
      </c>
    </row>
    <row r="136" spans="2:84" x14ac:dyDescent="0.25">
      <c r="B136" s="171"/>
      <c r="C136">
        <f>'Issuer Details'!C27</f>
        <v>0</v>
      </c>
      <c r="D136">
        <f>'Issuer Details'!D27</f>
        <v>0</v>
      </c>
      <c r="E136">
        <f>'Issuer Details'!E27</f>
        <v>0</v>
      </c>
      <c r="F136">
        <f>'Issuer Details'!F27</f>
        <v>0</v>
      </c>
      <c r="G136">
        <f>'Issuer Details'!G27</f>
        <v>0</v>
      </c>
      <c r="H136">
        <f>'Issuer Details'!H27</f>
        <v>0</v>
      </c>
      <c r="I136" s="178">
        <f>'Issuer Details'!I27</f>
        <v>0</v>
      </c>
      <c r="J136">
        <f>'Issuer Details'!J27</f>
        <v>0</v>
      </c>
      <c r="M136" s="174"/>
      <c r="N136" t="s">
        <v>57</v>
      </c>
      <c r="O136" t="s">
        <v>499</v>
      </c>
      <c r="P136" t="str">
        <f>IF('Passporting Details'!I29=TRUE,"T","F")</f>
        <v>F</v>
      </c>
      <c r="Q136" t="str">
        <f>IF('Passporting Details'!J29=TRUE,"T","F")</f>
        <v>F</v>
      </c>
      <c r="R136" t="str">
        <f>IF('Passporting Details'!K29=TRUE,"T","F")</f>
        <v>F</v>
      </c>
      <c r="S136" t="s">
        <v>1150</v>
      </c>
      <c r="T136" s="275"/>
      <c r="U136" s="2"/>
      <c r="V136" s="294" t="s">
        <v>115</v>
      </c>
      <c r="W136" s="294" t="s">
        <v>85</v>
      </c>
      <c r="X136" s="294">
        <f>Approval!E69</f>
        <v>0</v>
      </c>
      <c r="Y136" s="294">
        <f>Approval!D69</f>
        <v>0</v>
      </c>
      <c r="Z136" s="294" t="str">
        <f>VLOOKUP(W136,ApprovalLookups!$G$2:$H$16,2,FALSE)</f>
        <v>SUMT</v>
      </c>
      <c r="AA136" s="295">
        <f>VLOOKUP(W136,ApprovalLookups!$G$2:$I$16,3,FALSE)</f>
        <v>0</v>
      </c>
      <c r="AB136" s="174"/>
      <c r="AC136" s="181">
        <f>'Securities Details'!C39</f>
        <v>0</v>
      </c>
      <c r="AD136" s="181">
        <f>'Securities Details'!D39</f>
        <v>0</v>
      </c>
      <c r="AE136" s="181">
        <f>'Securities Details'!E39</f>
        <v>0</v>
      </c>
      <c r="AF136" s="181">
        <f>'Securities Details'!F39</f>
        <v>0</v>
      </c>
      <c r="AG136" s="181">
        <f>'Securities Details'!G39</f>
        <v>0</v>
      </c>
      <c r="AH136" s="181">
        <f>'Securities Details'!H39</f>
        <v>0</v>
      </c>
      <c r="AI136" s="181">
        <f>'Securities Details'!I39</f>
        <v>0</v>
      </c>
      <c r="AJ136" s="181" t="str">
        <f t="shared" si="0"/>
        <v>0</v>
      </c>
      <c r="AK136" s="181">
        <f>'Securities Details'!K39</f>
        <v>0</v>
      </c>
      <c r="AL136" s="181">
        <f>'Securities Details'!L39</f>
        <v>0</v>
      </c>
      <c r="AM136" s="186">
        <f>'Securities Details'!M39</f>
        <v>0</v>
      </c>
      <c r="AN136" s="181">
        <f>'Securities Details'!N39</f>
        <v>0</v>
      </c>
      <c r="AO136" s="181">
        <f>'Securities Details'!O39</f>
        <v>0</v>
      </c>
      <c r="AP136" s="181">
        <f>'Securities Details'!P39</f>
        <v>0</v>
      </c>
      <c r="AQ136" s="181">
        <f>'Securities Details'!Q39</f>
        <v>0</v>
      </c>
      <c r="AR136" s="181">
        <f>'Securities Details'!R39</f>
        <v>0</v>
      </c>
      <c r="AS136" s="186">
        <f>'Securities Details'!S39</f>
        <v>0</v>
      </c>
      <c r="AT136" s="181">
        <f>'Securities Details'!T39</f>
        <v>0</v>
      </c>
      <c r="AU136" s="181">
        <f>'Securities Details'!U39</f>
        <v>0</v>
      </c>
      <c r="AV136" s="181" t="str">
        <f>IF(AU136="Yes",'Securities Details'!V39,"")</f>
        <v/>
      </c>
      <c r="AW136" s="181">
        <f>'Securities Details'!W39</f>
        <v>0</v>
      </c>
      <c r="AX136" s="181">
        <f>'Securities Details'!X39</f>
        <v>0</v>
      </c>
      <c r="AY136" s="186" t="str">
        <f>IF(AND(NOT(ISBLANK('Securities Details'!Y39)),AU136="Yes"),'Securities Details'!Y39,"")</f>
        <v/>
      </c>
      <c r="AZ136" s="181" t="str">
        <f>IF(AU136="Yes",'Securities Details'!Z39,"")</f>
        <v/>
      </c>
      <c r="BA136" s="181" t="e">
        <f>'Securities Details'!#REF!</f>
        <v>#REF!</v>
      </c>
      <c r="BB136" s="181" t="str">
        <f>IF(AU136="Yes",'Securities Details'!AA39,"")</f>
        <v/>
      </c>
      <c r="BC136" s="181" t="str">
        <f>IF(ISBLANK('Securities Details'!AB39),"",0)</f>
        <v/>
      </c>
      <c r="BD136" s="181">
        <f>'Securities Details'!AC39</f>
        <v>0</v>
      </c>
      <c r="BE136" s="181">
        <f>'Securities Details'!AD39</f>
        <v>0</v>
      </c>
      <c r="BF136" s="595">
        <f>'Securities Details'!AE39</f>
        <v>0</v>
      </c>
      <c r="BG136" s="181">
        <f>'Securities Details'!AF39</f>
        <v>0</v>
      </c>
      <c r="BH136" s="181">
        <f>'Securities Details'!AG39</f>
        <v>0</v>
      </c>
      <c r="BI136" s="181">
        <f>'Securities Details'!AH39</f>
        <v>0</v>
      </c>
      <c r="BJ136" s="181">
        <f>'Securities Details'!AI39</f>
        <v>0</v>
      </c>
      <c r="BK136" s="181">
        <f>'Securities Details'!AJ39</f>
        <v>0</v>
      </c>
      <c r="BL136" s="181">
        <f>'Securities Details'!AK39</f>
        <v>0</v>
      </c>
      <c r="BM136" s="181">
        <f>'Securities Details'!AL39</f>
        <v>0</v>
      </c>
      <c r="BN136" s="181" t="str">
        <f>IF('Securities Details'!AM39 = "","",IF('Securities Details'!$E$11="Yes",'Securities Details'!AM39,""))</f>
        <v/>
      </c>
      <c r="BO136" s="181" t="str">
        <f>IF('Securities Details'!AN39="","",IF('Securities Details'!$E$11="Yes",'Securities Details'!AN39,""))</f>
        <v/>
      </c>
      <c r="BP136" s="181" t="str">
        <f>IF('Securities Details'!$E$11="Yes",'Securities Details'!AO39,"")</f>
        <v/>
      </c>
      <c r="BQ136" t="str">
        <f>IF(BE136=SecDLookups!$R$2, (
IF(ISNUMBER(SEARCH("-",BF136)), TRIM(LEFT(BF136, SEARCH("-",BF136,1)-1)), BF136)),"")</f>
        <v/>
      </c>
      <c r="BR136" t="str">
        <f>IF(BE136=SecDLookups!$R$2, (
IF(ISNUMBER(SEARCH("-",BF136)), TRIM(RIGHT(BF136,LEN(BF136) - SEARCH("-",BF136,1))), BF136)),"")</f>
        <v/>
      </c>
      <c r="BS136" t="str">
        <f>IF(BE136=SecDLookups!$R$3,BF136,"")</f>
        <v/>
      </c>
      <c r="BT136" t="str">
        <f>IF(BE136=SecDLookups!$R$4,BF136,"")</f>
        <v/>
      </c>
      <c r="BU136" t="str">
        <f>IF(BG136=SecDLookups!$S$2,TRIM(LEFT(BH136, SEARCH("-",BH136,1)-1)),"")</f>
        <v/>
      </c>
      <c r="BV136" t="str">
        <f>IF(BG136=SecDLookups!$S$2,TRIM(RIGHT(BH136,LEN(BH136) -  SEARCH("-",BH136,1))),"")</f>
        <v/>
      </c>
      <c r="BW136" t="str">
        <f>IF(BG136=SecDLookups!$S$3,BH136,"")</f>
        <v/>
      </c>
      <c r="BX136" t="str">
        <f>IF(BG136=SecDLookups!$S$4,BH136,"")</f>
        <v/>
      </c>
      <c r="BY136" t="str">
        <f>IF(BI136=SecDLookups!$T$2,TRIM(LEFT(BJ136, SEARCH("-",BJ136,1)-1)),"")</f>
        <v/>
      </c>
      <c r="BZ136" t="str">
        <f>IF(BI136=SecDLookups!$T$2,TRIM(RIGHT(BJ136,LEN(BJ136) -  SEARCH("-",BJ136,1))),"")</f>
        <v/>
      </c>
      <c r="CA136" t="str">
        <f>IF(BI136=SecDLookups!$T$3,BJ136,"")</f>
        <v/>
      </c>
      <c r="CB136" t="str">
        <f>IF(BI136=SecDLookups!$T$4,BJ136,"")</f>
        <v/>
      </c>
      <c r="CC136" t="str">
        <f>IF(BK136=SecDLookups!$U$2,TRIM(LEFT(BL136, SEARCH("-",BL136,1)-1)),"")</f>
        <v/>
      </c>
      <c r="CD136" t="str">
        <f>IF(BK136=SecDLookups!$U$2,TRIM(RIGHT(BL136,LEN(BL136) -  SEARCH("-",BL136,1))),"")</f>
        <v/>
      </c>
      <c r="CE136" t="str">
        <f>IF(BK136=SecDLookups!$U$3,BL136,"")</f>
        <v/>
      </c>
      <c r="CF136" t="str">
        <f>IF(BK136=SecDLookups!$U$4,BL136,"")</f>
        <v/>
      </c>
    </row>
    <row r="137" spans="2:84" x14ac:dyDescent="0.25">
      <c r="B137" s="171"/>
      <c r="C137">
        <f>'Issuer Details'!C28</f>
        <v>0</v>
      </c>
      <c r="D137">
        <f>'Issuer Details'!D28</f>
        <v>0</v>
      </c>
      <c r="E137">
        <f>'Issuer Details'!E28</f>
        <v>0</v>
      </c>
      <c r="F137">
        <f>'Issuer Details'!F28</f>
        <v>0</v>
      </c>
      <c r="G137">
        <f>'Issuer Details'!G28</f>
        <v>0</v>
      </c>
      <c r="H137">
        <f>'Issuer Details'!H28</f>
        <v>0</v>
      </c>
      <c r="I137" s="178">
        <f>'Issuer Details'!I28</f>
        <v>0</v>
      </c>
      <c r="J137">
        <f>'Issuer Details'!J28</f>
        <v>0</v>
      </c>
      <c r="M137" s="174"/>
      <c r="N137" t="s">
        <v>58</v>
      </c>
      <c r="O137" t="s">
        <v>500</v>
      </c>
      <c r="P137" t="str">
        <f>IF('Passporting Details'!I30=TRUE,"T","F")</f>
        <v>F</v>
      </c>
      <c r="Q137" t="str">
        <f>IF('Passporting Details'!J30=TRUE,"T","F")</f>
        <v>F</v>
      </c>
      <c r="R137" t="str">
        <f>IF('Passporting Details'!K30=TRUE,"T","F")</f>
        <v>F</v>
      </c>
      <c r="S137" t="s">
        <v>1150</v>
      </c>
      <c r="T137" s="275"/>
      <c r="U137" s="2"/>
      <c r="V137" s="294" t="s">
        <v>115</v>
      </c>
      <c r="W137" s="294" t="s">
        <v>85</v>
      </c>
      <c r="X137" s="294">
        <f>Approval!E70</f>
        <v>0</v>
      </c>
      <c r="Y137" s="294">
        <f>Approval!D70</f>
        <v>0</v>
      </c>
      <c r="Z137" s="294" t="str">
        <f>VLOOKUP(W137,ApprovalLookups!$G$2:$H$16,2,FALSE)</f>
        <v>SUMT</v>
      </c>
      <c r="AA137" s="295">
        <f>VLOOKUP(W137,ApprovalLookups!$G$2:$I$16,3,FALSE)</f>
        <v>0</v>
      </c>
      <c r="AB137" s="174"/>
      <c r="AC137" s="181">
        <f>'Securities Details'!C40</f>
        <v>0</v>
      </c>
      <c r="AD137" s="181">
        <f>'Securities Details'!D40</f>
        <v>0</v>
      </c>
      <c r="AE137" s="181">
        <f>'Securities Details'!E40</f>
        <v>0</v>
      </c>
      <c r="AF137" s="181">
        <f>'Securities Details'!F40</f>
        <v>0</v>
      </c>
      <c r="AG137" s="181">
        <f>'Securities Details'!G40</f>
        <v>0</v>
      </c>
      <c r="AH137" s="181">
        <f>'Securities Details'!H40</f>
        <v>0</v>
      </c>
      <c r="AI137" s="181">
        <f>'Securities Details'!I40</f>
        <v>0</v>
      </c>
      <c r="AJ137" s="181" t="str">
        <f t="shared" si="0"/>
        <v>0</v>
      </c>
      <c r="AK137" s="181">
        <f>'Securities Details'!K40</f>
        <v>0</v>
      </c>
      <c r="AL137" s="181">
        <f>'Securities Details'!L40</f>
        <v>0</v>
      </c>
      <c r="AM137" s="186">
        <f>'Securities Details'!M40</f>
        <v>0</v>
      </c>
      <c r="AN137" s="181">
        <f>'Securities Details'!N40</f>
        <v>0</v>
      </c>
      <c r="AO137" s="181">
        <f>'Securities Details'!O40</f>
        <v>0</v>
      </c>
      <c r="AP137" s="181">
        <f>'Securities Details'!P40</f>
        <v>0</v>
      </c>
      <c r="AQ137" s="181">
        <f>'Securities Details'!Q40</f>
        <v>0</v>
      </c>
      <c r="AR137" s="181">
        <f>'Securities Details'!R40</f>
        <v>0</v>
      </c>
      <c r="AS137" s="186">
        <f>'Securities Details'!S40</f>
        <v>0</v>
      </c>
      <c r="AT137" s="181">
        <f>'Securities Details'!T40</f>
        <v>0</v>
      </c>
      <c r="AU137" s="181">
        <f>'Securities Details'!U40</f>
        <v>0</v>
      </c>
      <c r="AV137" s="181" t="str">
        <f>IF(AU137="Yes",'Securities Details'!V40,"")</f>
        <v/>
      </c>
      <c r="AW137" s="181">
        <f>'Securities Details'!W40</f>
        <v>0</v>
      </c>
      <c r="AX137" s="181">
        <f>'Securities Details'!X40</f>
        <v>0</v>
      </c>
      <c r="AY137" s="186" t="str">
        <f>IF(AND(NOT(ISBLANK('Securities Details'!Y40)),AU137="Yes"),'Securities Details'!Y40,"")</f>
        <v/>
      </c>
      <c r="AZ137" s="181" t="str">
        <f>IF(AU137="Yes",'Securities Details'!Z40,"")</f>
        <v/>
      </c>
      <c r="BA137" s="181" t="e">
        <f>'Securities Details'!#REF!</f>
        <v>#REF!</v>
      </c>
      <c r="BB137" s="181" t="str">
        <f>IF(AU137="Yes",'Securities Details'!AA40,"")</f>
        <v/>
      </c>
      <c r="BC137" s="181" t="str">
        <f>IF(ISBLANK('Securities Details'!AB40),"",0)</f>
        <v/>
      </c>
      <c r="BD137" s="181">
        <f>'Securities Details'!AC40</f>
        <v>0</v>
      </c>
      <c r="BE137" s="181">
        <f>'Securities Details'!AD40</f>
        <v>0</v>
      </c>
      <c r="BF137" s="595">
        <f>'Securities Details'!AE40</f>
        <v>0</v>
      </c>
      <c r="BG137" s="181">
        <f>'Securities Details'!AF40</f>
        <v>0</v>
      </c>
      <c r="BH137" s="181">
        <f>'Securities Details'!AG40</f>
        <v>0</v>
      </c>
      <c r="BI137" s="181">
        <f>'Securities Details'!AH40</f>
        <v>0</v>
      </c>
      <c r="BJ137" s="181">
        <f>'Securities Details'!AI40</f>
        <v>0</v>
      </c>
      <c r="BK137" s="181">
        <f>'Securities Details'!AJ40</f>
        <v>0</v>
      </c>
      <c r="BL137" s="181">
        <f>'Securities Details'!AK40</f>
        <v>0</v>
      </c>
      <c r="BM137" s="181">
        <f>'Securities Details'!AL40</f>
        <v>0</v>
      </c>
      <c r="BN137" s="181" t="str">
        <f>IF('Securities Details'!AM40 = "","",IF('Securities Details'!$E$11="Yes",'Securities Details'!AM40,""))</f>
        <v/>
      </c>
      <c r="BO137" s="181" t="str">
        <f>IF('Securities Details'!AN40="","",IF('Securities Details'!$E$11="Yes",'Securities Details'!AN40,""))</f>
        <v/>
      </c>
      <c r="BP137" s="181" t="str">
        <f>IF('Securities Details'!$E$11="Yes",'Securities Details'!AO40,"")</f>
        <v/>
      </c>
      <c r="BQ137" t="str">
        <f>IF(BE137=SecDLookups!$R$2, (
IF(ISNUMBER(SEARCH("-",BF137)), TRIM(LEFT(BF137, SEARCH("-",BF137,1)-1)), BF137)),"")</f>
        <v/>
      </c>
      <c r="BR137" t="str">
        <f>IF(BE137=SecDLookups!$R$2, (
IF(ISNUMBER(SEARCH("-",BF137)), TRIM(RIGHT(BF137,LEN(BF137) - SEARCH("-",BF137,1))), BF137)),"")</f>
        <v/>
      </c>
      <c r="BS137" t="str">
        <f>IF(BE137=SecDLookups!$R$3,BF137,"")</f>
        <v/>
      </c>
      <c r="BT137" t="str">
        <f>IF(BE137=SecDLookups!$R$4,BF137,"")</f>
        <v/>
      </c>
      <c r="BU137" t="str">
        <f>IF(BG137=SecDLookups!$S$2,TRIM(LEFT(BH137, SEARCH("-",BH137,1)-1)),"")</f>
        <v/>
      </c>
      <c r="BV137" t="str">
        <f>IF(BG137=SecDLookups!$S$2,TRIM(RIGHT(BH137,LEN(BH137) -  SEARCH("-",BH137,1))),"")</f>
        <v/>
      </c>
      <c r="BW137" t="str">
        <f>IF(BG137=SecDLookups!$S$3,BH137,"")</f>
        <v/>
      </c>
      <c r="BX137" t="str">
        <f>IF(BG137=SecDLookups!$S$4,BH137,"")</f>
        <v/>
      </c>
      <c r="BY137" t="str">
        <f>IF(BI137=SecDLookups!$T$2,TRIM(LEFT(BJ137, SEARCH("-",BJ137,1)-1)),"")</f>
        <v/>
      </c>
      <c r="BZ137" t="str">
        <f>IF(BI137=SecDLookups!$T$2,TRIM(RIGHT(BJ137,LEN(BJ137) -  SEARCH("-",BJ137,1))),"")</f>
        <v/>
      </c>
      <c r="CA137" t="str">
        <f>IF(BI137=SecDLookups!$T$3,BJ137,"")</f>
        <v/>
      </c>
      <c r="CB137" t="str">
        <f>IF(BI137=SecDLookups!$T$4,BJ137,"")</f>
        <v/>
      </c>
      <c r="CC137" t="str">
        <f>IF(BK137=SecDLookups!$U$2,TRIM(LEFT(BL137, SEARCH("-",BL137,1)-1)),"")</f>
        <v/>
      </c>
      <c r="CD137" t="str">
        <f>IF(BK137=SecDLookups!$U$2,TRIM(RIGHT(BL137,LEN(BL137) -  SEARCH("-",BL137,1))),"")</f>
        <v/>
      </c>
      <c r="CE137" t="str">
        <f>IF(BK137=SecDLookups!$U$3,BL137,"")</f>
        <v/>
      </c>
      <c r="CF137" t="str">
        <f>IF(BK137=SecDLookups!$U$4,BL137,"")</f>
        <v/>
      </c>
    </row>
    <row r="138" spans="2:84" x14ac:dyDescent="0.25">
      <c r="B138" s="171"/>
      <c r="C138">
        <f>'Issuer Details'!C29</f>
        <v>0</v>
      </c>
      <c r="D138">
        <f>'Issuer Details'!D29</f>
        <v>0</v>
      </c>
      <c r="E138">
        <f>'Issuer Details'!E29</f>
        <v>0</v>
      </c>
      <c r="F138">
        <f>'Issuer Details'!F29</f>
        <v>0</v>
      </c>
      <c r="G138">
        <f>'Issuer Details'!G29</f>
        <v>0</v>
      </c>
      <c r="H138">
        <f>'Issuer Details'!H29</f>
        <v>0</v>
      </c>
      <c r="I138" s="178">
        <f>'Issuer Details'!I29</f>
        <v>0</v>
      </c>
      <c r="J138">
        <f>'Issuer Details'!J29</f>
        <v>0</v>
      </c>
      <c r="M138" s="174"/>
      <c r="N138" t="s">
        <v>59</v>
      </c>
      <c r="O138" t="s">
        <v>501</v>
      </c>
      <c r="P138" t="str">
        <f>IF('Passporting Details'!I31=TRUE,"T","F")</f>
        <v>F</v>
      </c>
      <c r="Q138" t="str">
        <f>IF('Passporting Details'!J31=TRUE,"T","F")</f>
        <v>F</v>
      </c>
      <c r="R138" t="str">
        <f>IF('Passporting Details'!K31=TRUE,"T","F")</f>
        <v>F</v>
      </c>
      <c r="S138" t="s">
        <v>1150</v>
      </c>
      <c r="T138" s="275"/>
      <c r="U138" s="2"/>
      <c r="V138" s="294" t="s">
        <v>115</v>
      </c>
      <c r="W138" s="294" t="s">
        <v>85</v>
      </c>
      <c r="X138" s="294">
        <f>Approval!E71</f>
        <v>0</v>
      </c>
      <c r="Y138" s="294">
        <f>Approval!D71</f>
        <v>0</v>
      </c>
      <c r="Z138" s="294" t="str">
        <f>VLOOKUP(W138,ApprovalLookups!$G$2:$H$16,2,FALSE)</f>
        <v>SUMT</v>
      </c>
      <c r="AA138" s="295">
        <f>VLOOKUP(W138,ApprovalLookups!$G$2:$I$16,3,FALSE)</f>
        <v>0</v>
      </c>
      <c r="AB138" s="174"/>
      <c r="AC138" s="181">
        <f>'Securities Details'!C41</f>
        <v>0</v>
      </c>
      <c r="AD138" s="181">
        <f>'Securities Details'!D41</f>
        <v>0</v>
      </c>
      <c r="AE138" s="181">
        <f>'Securities Details'!E41</f>
        <v>0</v>
      </c>
      <c r="AF138" s="181">
        <f>'Securities Details'!F41</f>
        <v>0</v>
      </c>
      <c r="AG138" s="181">
        <f>'Securities Details'!G41</f>
        <v>0</v>
      </c>
      <c r="AH138" s="181">
        <f>'Securities Details'!H41</f>
        <v>0</v>
      </c>
      <c r="AI138" s="181">
        <f>'Securities Details'!I41</f>
        <v>0</v>
      </c>
      <c r="AJ138" s="181" t="str">
        <f t="shared" si="0"/>
        <v>0</v>
      </c>
      <c r="AK138" s="181">
        <f>'Securities Details'!K41</f>
        <v>0</v>
      </c>
      <c r="AL138" s="181">
        <f>'Securities Details'!L41</f>
        <v>0</v>
      </c>
      <c r="AM138" s="186">
        <f>'Securities Details'!M41</f>
        <v>0</v>
      </c>
      <c r="AN138" s="181">
        <f>'Securities Details'!N41</f>
        <v>0</v>
      </c>
      <c r="AO138" s="181">
        <f>'Securities Details'!O41</f>
        <v>0</v>
      </c>
      <c r="AP138" s="181">
        <f>'Securities Details'!P41</f>
        <v>0</v>
      </c>
      <c r="AQ138" s="181">
        <f>'Securities Details'!Q41</f>
        <v>0</v>
      </c>
      <c r="AR138" s="181">
        <f>'Securities Details'!R41</f>
        <v>0</v>
      </c>
      <c r="AS138" s="186">
        <f>'Securities Details'!S41</f>
        <v>0</v>
      </c>
      <c r="AT138" s="181">
        <f>'Securities Details'!T41</f>
        <v>0</v>
      </c>
      <c r="AU138" s="181">
        <f>'Securities Details'!U41</f>
        <v>0</v>
      </c>
      <c r="AV138" s="181" t="str">
        <f>IF(AU138="Yes",'Securities Details'!V41,"")</f>
        <v/>
      </c>
      <c r="AW138" s="181">
        <f>'Securities Details'!W41</f>
        <v>0</v>
      </c>
      <c r="AX138" s="181">
        <f>'Securities Details'!X41</f>
        <v>0</v>
      </c>
      <c r="AY138" s="186" t="str">
        <f>IF(AND(NOT(ISBLANK('Securities Details'!Y41)),AU138="Yes"),'Securities Details'!Y41,"")</f>
        <v/>
      </c>
      <c r="AZ138" s="181" t="str">
        <f>IF(AU138="Yes",'Securities Details'!Z41,"")</f>
        <v/>
      </c>
      <c r="BA138" s="181" t="e">
        <f>'Securities Details'!#REF!</f>
        <v>#REF!</v>
      </c>
      <c r="BB138" s="181" t="str">
        <f>IF(AU138="Yes",'Securities Details'!AA41,"")</f>
        <v/>
      </c>
      <c r="BC138" s="181" t="str">
        <f>IF(ISBLANK('Securities Details'!AB41),"",0)</f>
        <v/>
      </c>
      <c r="BD138" s="181">
        <f>'Securities Details'!AC41</f>
        <v>0</v>
      </c>
      <c r="BE138" s="181">
        <f>'Securities Details'!AD41</f>
        <v>0</v>
      </c>
      <c r="BF138" s="595">
        <f>'Securities Details'!AE41</f>
        <v>0</v>
      </c>
      <c r="BG138" s="181">
        <f>'Securities Details'!AF41</f>
        <v>0</v>
      </c>
      <c r="BH138" s="181">
        <f>'Securities Details'!AG41</f>
        <v>0</v>
      </c>
      <c r="BI138" s="181">
        <f>'Securities Details'!AH41</f>
        <v>0</v>
      </c>
      <c r="BJ138" s="181">
        <f>'Securities Details'!AI41</f>
        <v>0</v>
      </c>
      <c r="BK138" s="181">
        <f>'Securities Details'!AJ41</f>
        <v>0</v>
      </c>
      <c r="BL138" s="181">
        <f>'Securities Details'!AK41</f>
        <v>0</v>
      </c>
      <c r="BM138" s="181">
        <f>'Securities Details'!AL41</f>
        <v>0</v>
      </c>
      <c r="BN138" s="181" t="str">
        <f>IF('Securities Details'!AM41 = "","",IF('Securities Details'!$E$11="Yes",'Securities Details'!AM41,""))</f>
        <v/>
      </c>
      <c r="BO138" s="181" t="str">
        <f>IF('Securities Details'!AN41="","",IF('Securities Details'!$E$11="Yes",'Securities Details'!AN41,""))</f>
        <v/>
      </c>
      <c r="BP138" s="181" t="str">
        <f>IF('Securities Details'!$E$11="Yes",'Securities Details'!AO41,"")</f>
        <v/>
      </c>
      <c r="BQ138" t="str">
        <f>IF(BE138=SecDLookups!$R$2, (
IF(ISNUMBER(SEARCH("-",BF138)), TRIM(LEFT(BF138, SEARCH("-",BF138,1)-1)), BF138)),"")</f>
        <v/>
      </c>
      <c r="BR138" t="str">
        <f>IF(BE138=SecDLookups!$R$2, (
IF(ISNUMBER(SEARCH("-",BF138)), TRIM(RIGHT(BF138,LEN(BF138) - SEARCH("-",BF138,1))), BF138)),"")</f>
        <v/>
      </c>
      <c r="BS138" t="str">
        <f>IF(BE138=SecDLookups!$R$3,BF138,"")</f>
        <v/>
      </c>
      <c r="BT138" t="str">
        <f>IF(BE138=SecDLookups!$R$4,BF138,"")</f>
        <v/>
      </c>
      <c r="BU138" t="str">
        <f>IF(BG138=SecDLookups!$S$2,TRIM(LEFT(BH138, SEARCH("-",BH138,1)-1)),"")</f>
        <v/>
      </c>
      <c r="BV138" t="str">
        <f>IF(BG138=SecDLookups!$S$2,TRIM(RIGHT(BH138,LEN(BH138) -  SEARCH("-",BH138,1))),"")</f>
        <v/>
      </c>
      <c r="BW138" t="str">
        <f>IF(BG138=SecDLookups!$S$3,BH138,"")</f>
        <v/>
      </c>
      <c r="BX138" t="str">
        <f>IF(BG138=SecDLookups!$S$4,BH138,"")</f>
        <v/>
      </c>
      <c r="BY138" t="str">
        <f>IF(BI138=SecDLookups!$T$2,TRIM(LEFT(BJ138, SEARCH("-",BJ138,1)-1)),"")</f>
        <v/>
      </c>
      <c r="BZ138" t="str">
        <f>IF(BI138=SecDLookups!$T$2,TRIM(RIGHT(BJ138,LEN(BJ138) -  SEARCH("-",BJ138,1))),"")</f>
        <v/>
      </c>
      <c r="CA138" t="str">
        <f>IF(BI138=SecDLookups!$T$3,BJ138,"")</f>
        <v/>
      </c>
      <c r="CB138" t="str">
        <f>IF(BI138=SecDLookups!$T$4,BJ138,"")</f>
        <v/>
      </c>
      <c r="CC138" t="str">
        <f>IF(BK138=SecDLookups!$U$2,TRIM(LEFT(BL138, SEARCH("-",BL138,1)-1)),"")</f>
        <v/>
      </c>
      <c r="CD138" t="str">
        <f>IF(BK138=SecDLookups!$U$2,TRIM(RIGHT(BL138,LEN(BL138) -  SEARCH("-",BL138,1))),"")</f>
        <v/>
      </c>
      <c r="CE138" t="str">
        <f>IF(BK138=SecDLookups!$U$3,BL138,"")</f>
        <v/>
      </c>
      <c r="CF138" t="str">
        <f>IF(BK138=SecDLookups!$U$4,BL138,"")</f>
        <v/>
      </c>
    </row>
    <row r="139" spans="2:84" x14ac:dyDescent="0.25">
      <c r="B139" s="171"/>
      <c r="C139">
        <f>'Issuer Details'!C30</f>
        <v>0</v>
      </c>
      <c r="D139">
        <f>'Issuer Details'!D30</f>
        <v>0</v>
      </c>
      <c r="E139">
        <f>'Issuer Details'!E30</f>
        <v>0</v>
      </c>
      <c r="F139">
        <f>'Issuer Details'!F30</f>
        <v>0</v>
      </c>
      <c r="G139">
        <f>'Issuer Details'!G30</f>
        <v>0</v>
      </c>
      <c r="H139">
        <f>'Issuer Details'!H30</f>
        <v>0</v>
      </c>
      <c r="I139" s="178">
        <f>'Issuer Details'!I30</f>
        <v>0</v>
      </c>
      <c r="J139">
        <f>'Issuer Details'!J30</f>
        <v>0</v>
      </c>
      <c r="M139" s="174"/>
      <c r="N139" t="s">
        <v>60</v>
      </c>
      <c r="O139" t="s">
        <v>502</v>
      </c>
      <c r="P139" t="str">
        <f>IF('Passporting Details'!I32=TRUE,"T","F")</f>
        <v>F</v>
      </c>
      <c r="Q139" t="str">
        <f>IF('Passporting Details'!J32=TRUE,"T","F")</f>
        <v>F</v>
      </c>
      <c r="R139" t="str">
        <f>IF('Passporting Details'!K32=TRUE,"T","F")</f>
        <v>F</v>
      </c>
      <c r="S139" t="s">
        <v>1150</v>
      </c>
      <c r="T139" s="275"/>
      <c r="U139" s="2"/>
      <c r="V139" s="294" t="s">
        <v>115</v>
      </c>
      <c r="W139" s="294" t="s">
        <v>85</v>
      </c>
      <c r="X139" s="294">
        <f>Approval!E72</f>
        <v>0</v>
      </c>
      <c r="Y139" s="294">
        <f>Approval!D72</f>
        <v>0</v>
      </c>
      <c r="Z139" s="294" t="str">
        <f>VLOOKUP(W139,ApprovalLookups!$G$2:$H$16,2,FALSE)</f>
        <v>SUMT</v>
      </c>
      <c r="AA139" s="295">
        <f>VLOOKUP(W139,ApprovalLookups!$G$2:$I$16,3,FALSE)</f>
        <v>0</v>
      </c>
      <c r="AB139" s="174"/>
      <c r="AC139" s="181">
        <f>'Securities Details'!C42</f>
        <v>0</v>
      </c>
      <c r="AD139" s="181">
        <f>'Securities Details'!D42</f>
        <v>0</v>
      </c>
      <c r="AE139" s="181">
        <f>'Securities Details'!E42</f>
        <v>0</v>
      </c>
      <c r="AF139" s="181">
        <f>'Securities Details'!F42</f>
        <v>0</v>
      </c>
      <c r="AG139" s="181">
        <f>'Securities Details'!G42</f>
        <v>0</v>
      </c>
      <c r="AH139" s="181">
        <f>'Securities Details'!H42</f>
        <v>0</v>
      </c>
      <c r="AI139" s="181">
        <f>'Securities Details'!I42</f>
        <v>0</v>
      </c>
      <c r="AJ139" s="181" t="str">
        <f t="shared" si="0"/>
        <v>0</v>
      </c>
      <c r="AK139" s="181">
        <f>'Securities Details'!K42</f>
        <v>0</v>
      </c>
      <c r="AL139" s="181">
        <f>'Securities Details'!L42</f>
        <v>0</v>
      </c>
      <c r="AM139" s="186">
        <f>'Securities Details'!M42</f>
        <v>0</v>
      </c>
      <c r="AN139" s="181">
        <f>'Securities Details'!N42</f>
        <v>0</v>
      </c>
      <c r="AO139" s="181">
        <f>'Securities Details'!O42</f>
        <v>0</v>
      </c>
      <c r="AP139" s="181">
        <f>'Securities Details'!P42</f>
        <v>0</v>
      </c>
      <c r="AQ139" s="181">
        <f>'Securities Details'!Q42</f>
        <v>0</v>
      </c>
      <c r="AR139" s="181">
        <f>'Securities Details'!R42</f>
        <v>0</v>
      </c>
      <c r="AS139" s="186">
        <f>'Securities Details'!S42</f>
        <v>0</v>
      </c>
      <c r="AT139" s="181">
        <f>'Securities Details'!T42</f>
        <v>0</v>
      </c>
      <c r="AU139" s="181">
        <f>'Securities Details'!U42</f>
        <v>0</v>
      </c>
      <c r="AV139" s="181" t="str">
        <f>IF(AU139="Yes",'Securities Details'!V42,"")</f>
        <v/>
      </c>
      <c r="AW139" s="181">
        <f>'Securities Details'!W42</f>
        <v>0</v>
      </c>
      <c r="AX139" s="181">
        <f>'Securities Details'!X42</f>
        <v>0</v>
      </c>
      <c r="AY139" s="186" t="str">
        <f>IF(AND(NOT(ISBLANK('Securities Details'!Y42)),AU139="Yes"),'Securities Details'!Y42,"")</f>
        <v/>
      </c>
      <c r="AZ139" s="181" t="str">
        <f>IF(AU139="Yes",'Securities Details'!Z42,"")</f>
        <v/>
      </c>
      <c r="BA139" s="181" t="e">
        <f>'Securities Details'!#REF!</f>
        <v>#REF!</v>
      </c>
      <c r="BB139" s="181" t="str">
        <f>IF(AU139="Yes",'Securities Details'!AA42,"")</f>
        <v/>
      </c>
      <c r="BC139" s="181" t="str">
        <f>IF(ISBLANK('Securities Details'!AB42),"",0)</f>
        <v/>
      </c>
      <c r="BD139" s="181">
        <f>'Securities Details'!AC42</f>
        <v>0</v>
      </c>
      <c r="BE139" s="181">
        <f>'Securities Details'!AD42</f>
        <v>0</v>
      </c>
      <c r="BF139" s="595">
        <f>'Securities Details'!AE42</f>
        <v>0</v>
      </c>
      <c r="BG139" s="181">
        <f>'Securities Details'!AF42</f>
        <v>0</v>
      </c>
      <c r="BH139" s="181">
        <f>'Securities Details'!AG42</f>
        <v>0</v>
      </c>
      <c r="BI139" s="181">
        <f>'Securities Details'!AH42</f>
        <v>0</v>
      </c>
      <c r="BJ139" s="181">
        <f>'Securities Details'!AI42</f>
        <v>0</v>
      </c>
      <c r="BK139" s="181">
        <f>'Securities Details'!AJ42</f>
        <v>0</v>
      </c>
      <c r="BL139" s="181">
        <f>'Securities Details'!AK42</f>
        <v>0</v>
      </c>
      <c r="BM139" s="181">
        <f>'Securities Details'!AL42</f>
        <v>0</v>
      </c>
      <c r="BN139" s="181" t="str">
        <f>IF('Securities Details'!AM42 = "","",IF('Securities Details'!$E$11="Yes",'Securities Details'!AM42,""))</f>
        <v/>
      </c>
      <c r="BO139" s="181" t="str">
        <f>IF('Securities Details'!AN42="","",IF('Securities Details'!$E$11="Yes",'Securities Details'!AN42,""))</f>
        <v/>
      </c>
      <c r="BP139" s="181" t="str">
        <f>IF('Securities Details'!$E$11="Yes",'Securities Details'!AO42,"")</f>
        <v/>
      </c>
      <c r="BQ139" t="str">
        <f>IF(BE139=SecDLookups!$R$2, (
IF(ISNUMBER(SEARCH("-",BF139)), TRIM(LEFT(BF139, SEARCH("-",BF139,1)-1)), BF139)),"")</f>
        <v/>
      </c>
      <c r="BR139" t="str">
        <f>IF(BE139=SecDLookups!$R$2, (
IF(ISNUMBER(SEARCH("-",BF139)), TRIM(RIGHT(BF139,LEN(BF139) - SEARCH("-",BF139,1))), BF139)),"")</f>
        <v/>
      </c>
      <c r="BS139" t="str">
        <f>IF(BE139=SecDLookups!$R$3,BF139,"")</f>
        <v/>
      </c>
      <c r="BT139" t="str">
        <f>IF(BE139=SecDLookups!$R$4,BF139,"")</f>
        <v/>
      </c>
      <c r="BU139" t="str">
        <f>IF(BG139=SecDLookups!$S$2,TRIM(LEFT(BH139, SEARCH("-",BH139,1)-1)),"")</f>
        <v/>
      </c>
      <c r="BV139" t="str">
        <f>IF(BG139=SecDLookups!$S$2,TRIM(RIGHT(BH139,LEN(BH139) -  SEARCH("-",BH139,1))),"")</f>
        <v/>
      </c>
      <c r="BW139" t="str">
        <f>IF(BG139=SecDLookups!$S$3,BH139,"")</f>
        <v/>
      </c>
      <c r="BX139" t="str">
        <f>IF(BG139=SecDLookups!$S$4,BH139,"")</f>
        <v/>
      </c>
      <c r="BY139" t="str">
        <f>IF(BI139=SecDLookups!$T$2,TRIM(LEFT(BJ139, SEARCH("-",BJ139,1)-1)),"")</f>
        <v/>
      </c>
      <c r="BZ139" t="str">
        <f>IF(BI139=SecDLookups!$T$2,TRIM(RIGHT(BJ139,LEN(BJ139) -  SEARCH("-",BJ139,1))),"")</f>
        <v/>
      </c>
      <c r="CA139" t="str">
        <f>IF(BI139=SecDLookups!$T$3,BJ139,"")</f>
        <v/>
      </c>
      <c r="CB139" t="str">
        <f>IF(BI139=SecDLookups!$T$4,BJ139,"")</f>
        <v/>
      </c>
      <c r="CC139" t="str">
        <f>IF(BK139=SecDLookups!$U$2,TRIM(LEFT(BL139, SEARCH("-",BL139,1)-1)),"")</f>
        <v/>
      </c>
      <c r="CD139" t="str">
        <f>IF(BK139=SecDLookups!$U$2,TRIM(RIGHT(BL139,LEN(BL139) -  SEARCH("-",BL139,1))),"")</f>
        <v/>
      </c>
      <c r="CE139" t="str">
        <f>IF(BK139=SecDLookups!$U$3,BL139,"")</f>
        <v/>
      </c>
      <c r="CF139" t="str">
        <f>IF(BK139=SecDLookups!$U$4,BL139,"")</f>
        <v/>
      </c>
    </row>
    <row r="140" spans="2:84" x14ac:dyDescent="0.25">
      <c r="B140" s="171"/>
      <c r="C140">
        <f>'Issuer Details'!C31</f>
        <v>0</v>
      </c>
      <c r="D140">
        <f>'Issuer Details'!D31</f>
        <v>0</v>
      </c>
      <c r="E140">
        <f>'Issuer Details'!E31</f>
        <v>0</v>
      </c>
      <c r="F140">
        <f>'Issuer Details'!F31</f>
        <v>0</v>
      </c>
      <c r="G140">
        <f>'Issuer Details'!G31</f>
        <v>0</v>
      </c>
      <c r="H140">
        <f>'Issuer Details'!H31</f>
        <v>0</v>
      </c>
      <c r="I140" s="178">
        <f>'Issuer Details'!I31</f>
        <v>0</v>
      </c>
      <c r="J140">
        <f>'Issuer Details'!J31</f>
        <v>0</v>
      </c>
      <c r="M140" s="174"/>
      <c r="N140" t="s">
        <v>61</v>
      </c>
      <c r="O140" t="s">
        <v>503</v>
      </c>
      <c r="P140" t="str">
        <f>IF('Passporting Details'!I33=TRUE,"T","F")</f>
        <v>F</v>
      </c>
      <c r="Q140" t="str">
        <f>IF('Passporting Details'!J33=TRUE,"T","F")</f>
        <v>F</v>
      </c>
      <c r="R140" t="str">
        <f>IF('Passporting Details'!K33=TRUE,"T","F")</f>
        <v>F</v>
      </c>
      <c r="S140" t="s">
        <v>1150</v>
      </c>
      <c r="T140" s="275"/>
      <c r="U140" s="2"/>
      <c r="V140" s="294" t="s">
        <v>115</v>
      </c>
      <c r="W140" s="294" t="s">
        <v>85</v>
      </c>
      <c r="X140" s="294">
        <f>Approval!E73</f>
        <v>0</v>
      </c>
      <c r="Y140" s="294">
        <f>Approval!D73</f>
        <v>0</v>
      </c>
      <c r="Z140" s="294" t="str">
        <f>VLOOKUP(W140,ApprovalLookups!$G$2:$H$16,2,FALSE)</f>
        <v>SUMT</v>
      </c>
      <c r="AA140" s="295">
        <f>VLOOKUP(W140,ApprovalLookups!$G$2:$I$16,3,FALSE)</f>
        <v>0</v>
      </c>
      <c r="AB140" s="174"/>
      <c r="AC140" s="181">
        <f>'Securities Details'!C43</f>
        <v>0</v>
      </c>
      <c r="AD140" s="181">
        <f>'Securities Details'!D43</f>
        <v>0</v>
      </c>
      <c r="AE140" s="181">
        <f>'Securities Details'!E43</f>
        <v>0</v>
      </c>
      <c r="AF140" s="181">
        <f>'Securities Details'!F43</f>
        <v>0</v>
      </c>
      <c r="AG140" s="181">
        <f>'Securities Details'!G43</f>
        <v>0</v>
      </c>
      <c r="AH140" s="181">
        <f>'Securities Details'!H43</f>
        <v>0</v>
      </c>
      <c r="AI140" s="181">
        <f>'Securities Details'!I43</f>
        <v>0</v>
      </c>
      <c r="AJ140" s="181" t="str">
        <f t="shared" si="0"/>
        <v>0</v>
      </c>
      <c r="AK140" s="181">
        <f>'Securities Details'!K43</f>
        <v>0</v>
      </c>
      <c r="AL140" s="181">
        <f>'Securities Details'!L43</f>
        <v>0</v>
      </c>
      <c r="AM140" s="186">
        <f>'Securities Details'!M43</f>
        <v>0</v>
      </c>
      <c r="AN140" s="181">
        <f>'Securities Details'!N43</f>
        <v>0</v>
      </c>
      <c r="AO140" s="181">
        <f>'Securities Details'!O43</f>
        <v>0</v>
      </c>
      <c r="AP140" s="181">
        <f>'Securities Details'!P43</f>
        <v>0</v>
      </c>
      <c r="AQ140" s="181">
        <f>'Securities Details'!Q43</f>
        <v>0</v>
      </c>
      <c r="AR140" s="181">
        <f>'Securities Details'!R43</f>
        <v>0</v>
      </c>
      <c r="AS140" s="186">
        <f>'Securities Details'!S43</f>
        <v>0</v>
      </c>
      <c r="AT140" s="181">
        <f>'Securities Details'!T43</f>
        <v>0</v>
      </c>
      <c r="AU140" s="181">
        <f>'Securities Details'!U43</f>
        <v>0</v>
      </c>
      <c r="AV140" s="181" t="str">
        <f>IF(AU140="Yes",'Securities Details'!V43,"")</f>
        <v/>
      </c>
      <c r="AW140" s="181">
        <f>'Securities Details'!W43</f>
        <v>0</v>
      </c>
      <c r="AX140" s="181">
        <f>'Securities Details'!X43</f>
        <v>0</v>
      </c>
      <c r="AY140" s="186" t="str">
        <f>IF(AND(NOT(ISBLANK('Securities Details'!Y43)),AU140="Yes"),'Securities Details'!Y43,"")</f>
        <v/>
      </c>
      <c r="AZ140" s="181" t="str">
        <f>IF(AU140="Yes",'Securities Details'!Z43,"")</f>
        <v/>
      </c>
      <c r="BA140" s="181" t="e">
        <f>'Securities Details'!#REF!</f>
        <v>#REF!</v>
      </c>
      <c r="BB140" s="181" t="str">
        <f>IF(AU140="Yes",'Securities Details'!AA43,"")</f>
        <v/>
      </c>
      <c r="BC140" s="181" t="str">
        <f>IF(ISBLANK('Securities Details'!AB43),"",0)</f>
        <v/>
      </c>
      <c r="BD140" s="181">
        <f>'Securities Details'!AC43</f>
        <v>0</v>
      </c>
      <c r="BE140" s="181">
        <f>'Securities Details'!AD43</f>
        <v>0</v>
      </c>
      <c r="BF140" s="595">
        <f>'Securities Details'!AE43</f>
        <v>0</v>
      </c>
      <c r="BG140" s="181">
        <f>'Securities Details'!AF43</f>
        <v>0</v>
      </c>
      <c r="BH140" s="181">
        <f>'Securities Details'!AG43</f>
        <v>0</v>
      </c>
      <c r="BI140" s="181">
        <f>'Securities Details'!AH43</f>
        <v>0</v>
      </c>
      <c r="BJ140" s="181">
        <f>'Securities Details'!AI43</f>
        <v>0</v>
      </c>
      <c r="BK140" s="181">
        <f>'Securities Details'!AJ43</f>
        <v>0</v>
      </c>
      <c r="BL140" s="181">
        <f>'Securities Details'!AK43</f>
        <v>0</v>
      </c>
      <c r="BM140" s="181">
        <f>'Securities Details'!AL43</f>
        <v>0</v>
      </c>
      <c r="BN140" s="181" t="str">
        <f>IF('Securities Details'!AM43 = "","",IF('Securities Details'!$E$11="Yes",'Securities Details'!AM43,""))</f>
        <v/>
      </c>
      <c r="BO140" s="181" t="str">
        <f>IF('Securities Details'!AN43="","",IF('Securities Details'!$E$11="Yes",'Securities Details'!AN43,""))</f>
        <v/>
      </c>
      <c r="BP140" s="181" t="str">
        <f>IF('Securities Details'!$E$11="Yes",'Securities Details'!AO43,"")</f>
        <v/>
      </c>
      <c r="BQ140" t="str">
        <f>IF(BE140=SecDLookups!$R$2, (
IF(ISNUMBER(SEARCH("-",BF140)), TRIM(LEFT(BF140, SEARCH("-",BF140,1)-1)), BF140)),"")</f>
        <v/>
      </c>
      <c r="BR140" t="str">
        <f>IF(BE140=SecDLookups!$R$2, (
IF(ISNUMBER(SEARCH("-",BF140)), TRIM(RIGHT(BF140,LEN(BF140) - SEARCH("-",BF140,1))), BF140)),"")</f>
        <v/>
      </c>
      <c r="BS140" t="str">
        <f>IF(BE140=SecDLookups!$R$3,BF140,"")</f>
        <v/>
      </c>
      <c r="BT140" t="str">
        <f>IF(BE140=SecDLookups!$R$4,BF140,"")</f>
        <v/>
      </c>
      <c r="BU140" t="str">
        <f>IF(BG140=SecDLookups!$S$2,TRIM(LEFT(BH140, SEARCH("-",BH140,1)-1)),"")</f>
        <v/>
      </c>
      <c r="BV140" t="str">
        <f>IF(BG140=SecDLookups!$S$2,TRIM(RIGHT(BH140,LEN(BH140) -  SEARCH("-",BH140,1))),"")</f>
        <v/>
      </c>
      <c r="BW140" t="str">
        <f>IF(BG140=SecDLookups!$S$3,BH140,"")</f>
        <v/>
      </c>
      <c r="BX140" t="str">
        <f>IF(BG140=SecDLookups!$S$4,BH140,"")</f>
        <v/>
      </c>
      <c r="BY140" t="str">
        <f>IF(BI140=SecDLookups!$T$2,TRIM(LEFT(BJ140, SEARCH("-",BJ140,1)-1)),"")</f>
        <v/>
      </c>
      <c r="BZ140" t="str">
        <f>IF(BI140=SecDLookups!$T$2,TRIM(RIGHT(BJ140,LEN(BJ140) -  SEARCH("-",BJ140,1))),"")</f>
        <v/>
      </c>
      <c r="CA140" t="str">
        <f>IF(BI140=SecDLookups!$T$3,BJ140,"")</f>
        <v/>
      </c>
      <c r="CB140" t="str">
        <f>IF(BI140=SecDLookups!$T$4,BJ140,"")</f>
        <v/>
      </c>
      <c r="CC140" t="str">
        <f>IF(BK140=SecDLookups!$U$2,TRIM(LEFT(BL140, SEARCH("-",BL140,1)-1)),"")</f>
        <v/>
      </c>
      <c r="CD140" t="str">
        <f>IF(BK140=SecDLookups!$U$2,TRIM(RIGHT(BL140,LEN(BL140) -  SEARCH("-",BL140,1))),"")</f>
        <v/>
      </c>
      <c r="CE140" t="str">
        <f>IF(BK140=SecDLookups!$U$3,BL140,"")</f>
        <v/>
      </c>
      <c r="CF140" t="str">
        <f>IF(BK140=SecDLookups!$U$4,BL140,"")</f>
        <v/>
      </c>
    </row>
    <row r="141" spans="2:84" x14ac:dyDescent="0.25">
      <c r="B141" s="171"/>
      <c r="C141">
        <f>'Issuer Details'!C32</f>
        <v>0</v>
      </c>
      <c r="D141">
        <f>'Issuer Details'!D32</f>
        <v>0</v>
      </c>
      <c r="E141">
        <f>'Issuer Details'!E32</f>
        <v>0</v>
      </c>
      <c r="F141">
        <f>'Issuer Details'!F32</f>
        <v>0</v>
      </c>
      <c r="G141">
        <f>'Issuer Details'!G32</f>
        <v>0</v>
      </c>
      <c r="H141">
        <f>'Issuer Details'!H32</f>
        <v>0</v>
      </c>
      <c r="I141" s="178">
        <f>'Issuer Details'!I32</f>
        <v>0</v>
      </c>
      <c r="J141">
        <f>'Issuer Details'!J32</f>
        <v>0</v>
      </c>
      <c r="M141" s="174"/>
      <c r="N141" t="s">
        <v>62</v>
      </c>
      <c r="O141" t="s">
        <v>504</v>
      </c>
      <c r="P141" t="str">
        <f>IF('Passporting Details'!I34=TRUE,"T","F")</f>
        <v>F</v>
      </c>
      <c r="Q141" t="str">
        <f>IF('Passporting Details'!J34=TRUE,"T","F")</f>
        <v>F</v>
      </c>
      <c r="R141" t="str">
        <f>IF('Passporting Details'!K34=TRUE,"T","F")</f>
        <v>F</v>
      </c>
      <c r="S141" t="s">
        <v>1150</v>
      </c>
      <c r="T141" s="275"/>
      <c r="U141" s="2"/>
      <c r="V141" s="294" t="s">
        <v>115</v>
      </c>
      <c r="W141" s="294" t="s">
        <v>85</v>
      </c>
      <c r="X141" s="294">
        <f>Approval!E74</f>
        <v>0</v>
      </c>
      <c r="Y141" s="294">
        <f>Approval!D74</f>
        <v>0</v>
      </c>
      <c r="Z141" s="294" t="str">
        <f>VLOOKUP(W141,ApprovalLookups!$G$2:$H$16,2,FALSE)</f>
        <v>SUMT</v>
      </c>
      <c r="AA141" s="295">
        <f>VLOOKUP(W141,ApprovalLookups!$G$2:$I$16,3,FALSE)</f>
        <v>0</v>
      </c>
      <c r="AB141" s="174"/>
      <c r="AC141" s="181">
        <f>'Securities Details'!C44</f>
        <v>0</v>
      </c>
      <c r="AD141" s="181">
        <f>'Securities Details'!D44</f>
        <v>0</v>
      </c>
      <c r="AE141" s="181">
        <f>'Securities Details'!E44</f>
        <v>0</v>
      </c>
      <c r="AF141" s="181">
        <f>'Securities Details'!F44</f>
        <v>0</v>
      </c>
      <c r="AG141" s="181">
        <f>'Securities Details'!G44</f>
        <v>0</v>
      </c>
      <c r="AH141" s="181">
        <f>'Securities Details'!H44</f>
        <v>0</v>
      </c>
      <c r="AI141" s="181">
        <f>'Securities Details'!I44</f>
        <v>0</v>
      </c>
      <c r="AJ141" s="181" t="str">
        <f t="shared" si="0"/>
        <v>0</v>
      </c>
      <c r="AK141" s="181">
        <f>'Securities Details'!K44</f>
        <v>0</v>
      </c>
      <c r="AL141" s="181">
        <f>'Securities Details'!L44</f>
        <v>0</v>
      </c>
      <c r="AM141" s="186">
        <f>'Securities Details'!M44</f>
        <v>0</v>
      </c>
      <c r="AN141" s="181">
        <f>'Securities Details'!N44</f>
        <v>0</v>
      </c>
      <c r="AO141" s="181">
        <f>'Securities Details'!O44</f>
        <v>0</v>
      </c>
      <c r="AP141" s="181">
        <f>'Securities Details'!P44</f>
        <v>0</v>
      </c>
      <c r="AQ141" s="181">
        <f>'Securities Details'!Q44</f>
        <v>0</v>
      </c>
      <c r="AR141" s="181">
        <f>'Securities Details'!R44</f>
        <v>0</v>
      </c>
      <c r="AS141" s="186">
        <f>'Securities Details'!S44</f>
        <v>0</v>
      </c>
      <c r="AT141" s="181">
        <f>'Securities Details'!T44</f>
        <v>0</v>
      </c>
      <c r="AU141" s="181">
        <f>'Securities Details'!U44</f>
        <v>0</v>
      </c>
      <c r="AV141" s="181" t="str">
        <f>IF(AU141="Yes",'Securities Details'!V44,"")</f>
        <v/>
      </c>
      <c r="AW141" s="181">
        <f>'Securities Details'!W44</f>
        <v>0</v>
      </c>
      <c r="AX141" s="181">
        <f>'Securities Details'!X44</f>
        <v>0</v>
      </c>
      <c r="AY141" s="186" t="str">
        <f>IF(AND(NOT(ISBLANK('Securities Details'!Y44)),AU141="Yes"),'Securities Details'!Y44,"")</f>
        <v/>
      </c>
      <c r="AZ141" s="181" t="str">
        <f>IF(AU141="Yes",'Securities Details'!Z44,"")</f>
        <v/>
      </c>
      <c r="BA141" s="181" t="e">
        <f>'Securities Details'!#REF!</f>
        <v>#REF!</v>
      </c>
      <c r="BB141" s="181" t="str">
        <f>IF(AU141="Yes",'Securities Details'!AA44,"")</f>
        <v/>
      </c>
      <c r="BC141" s="181" t="str">
        <f>IF(ISBLANK('Securities Details'!AB44),"",0)</f>
        <v/>
      </c>
      <c r="BD141" s="181">
        <f>'Securities Details'!AC44</f>
        <v>0</v>
      </c>
      <c r="BE141" s="181">
        <f>'Securities Details'!AD44</f>
        <v>0</v>
      </c>
      <c r="BF141" s="595">
        <f>'Securities Details'!AE44</f>
        <v>0</v>
      </c>
      <c r="BG141" s="181">
        <f>'Securities Details'!AF44</f>
        <v>0</v>
      </c>
      <c r="BH141" s="181">
        <f>'Securities Details'!AG44</f>
        <v>0</v>
      </c>
      <c r="BI141" s="181">
        <f>'Securities Details'!AH44</f>
        <v>0</v>
      </c>
      <c r="BJ141" s="181">
        <f>'Securities Details'!AI44</f>
        <v>0</v>
      </c>
      <c r="BK141" s="181">
        <f>'Securities Details'!AJ44</f>
        <v>0</v>
      </c>
      <c r="BL141" s="181">
        <f>'Securities Details'!AK44</f>
        <v>0</v>
      </c>
      <c r="BM141" s="181">
        <f>'Securities Details'!AL44</f>
        <v>0</v>
      </c>
      <c r="BN141" s="181" t="str">
        <f>IF('Securities Details'!AM44 = "","",IF('Securities Details'!$E$11="Yes",'Securities Details'!AM44,""))</f>
        <v/>
      </c>
      <c r="BO141" s="181" t="str">
        <f>IF('Securities Details'!AN44="","",IF('Securities Details'!$E$11="Yes",'Securities Details'!AN44,""))</f>
        <v/>
      </c>
      <c r="BP141" s="181" t="str">
        <f>IF('Securities Details'!$E$11="Yes",'Securities Details'!AO44,"")</f>
        <v/>
      </c>
      <c r="BQ141" t="str">
        <f>IF(BE141=SecDLookups!$R$2, (
IF(ISNUMBER(SEARCH("-",BF141)), TRIM(LEFT(BF141, SEARCH("-",BF141,1)-1)), BF141)),"")</f>
        <v/>
      </c>
      <c r="BR141" t="str">
        <f>IF(BE141=SecDLookups!$R$2, (
IF(ISNUMBER(SEARCH("-",BF141)), TRIM(RIGHT(BF141,LEN(BF141) - SEARCH("-",BF141,1))), BF141)),"")</f>
        <v/>
      </c>
      <c r="BS141" t="str">
        <f>IF(BE141=SecDLookups!$R$3,BF141,"")</f>
        <v/>
      </c>
      <c r="BT141" t="str">
        <f>IF(BE141=SecDLookups!$R$4,BF141,"")</f>
        <v/>
      </c>
      <c r="BU141" t="str">
        <f>IF(BG141=SecDLookups!$S$2,TRIM(LEFT(BH141, SEARCH("-",BH141,1)-1)),"")</f>
        <v/>
      </c>
      <c r="BV141" t="str">
        <f>IF(BG141=SecDLookups!$S$2,TRIM(RIGHT(BH141,LEN(BH141) -  SEARCH("-",BH141,1))),"")</f>
        <v/>
      </c>
      <c r="BW141" t="str">
        <f>IF(BG141=SecDLookups!$S$3,BH141,"")</f>
        <v/>
      </c>
      <c r="BX141" t="str">
        <f>IF(BG141=SecDLookups!$S$4,BH141,"")</f>
        <v/>
      </c>
      <c r="BY141" t="str">
        <f>IF(BI141=SecDLookups!$T$2,TRIM(LEFT(BJ141, SEARCH("-",BJ141,1)-1)),"")</f>
        <v/>
      </c>
      <c r="BZ141" t="str">
        <f>IF(BI141=SecDLookups!$T$2,TRIM(RIGHT(BJ141,LEN(BJ141) -  SEARCH("-",BJ141,1))),"")</f>
        <v/>
      </c>
      <c r="CA141" t="str">
        <f>IF(BI141=SecDLookups!$T$3,BJ141,"")</f>
        <v/>
      </c>
      <c r="CB141" t="str">
        <f>IF(BI141=SecDLookups!$T$4,BJ141,"")</f>
        <v/>
      </c>
      <c r="CC141" t="str">
        <f>IF(BK141=SecDLookups!$U$2,TRIM(LEFT(BL141, SEARCH("-",BL141,1)-1)),"")</f>
        <v/>
      </c>
      <c r="CD141" t="str">
        <f>IF(BK141=SecDLookups!$U$2,TRIM(RIGHT(BL141,LEN(BL141) -  SEARCH("-",BL141,1))),"")</f>
        <v/>
      </c>
      <c r="CE141" t="str">
        <f>IF(BK141=SecDLookups!$U$3,BL141,"")</f>
        <v/>
      </c>
      <c r="CF141" t="str">
        <f>IF(BK141=SecDLookups!$U$4,BL141,"")</f>
        <v/>
      </c>
    </row>
    <row r="142" spans="2:84" x14ac:dyDescent="0.25">
      <c r="B142" s="171"/>
      <c r="C142">
        <f>'Issuer Details'!C33</f>
        <v>0</v>
      </c>
      <c r="D142">
        <f>'Issuer Details'!D33</f>
        <v>0</v>
      </c>
      <c r="E142">
        <f>'Issuer Details'!E33</f>
        <v>0</v>
      </c>
      <c r="F142">
        <f>'Issuer Details'!F33</f>
        <v>0</v>
      </c>
      <c r="G142">
        <f>'Issuer Details'!G33</f>
        <v>0</v>
      </c>
      <c r="H142">
        <f>'Issuer Details'!H33</f>
        <v>0</v>
      </c>
      <c r="I142" s="178">
        <f>'Issuer Details'!I33</f>
        <v>0</v>
      </c>
      <c r="J142">
        <f>'Issuer Details'!J33</f>
        <v>0</v>
      </c>
      <c r="M142" s="174"/>
      <c r="N142" t="s">
        <v>63</v>
      </c>
      <c r="O142" t="s">
        <v>482</v>
      </c>
      <c r="P142" t="str">
        <f>IF('Passporting Details'!I35=TRUE,"T","F")</f>
        <v>F</v>
      </c>
      <c r="Q142" t="str">
        <f>IF('Passporting Details'!J35=TRUE,"T","F")</f>
        <v>F</v>
      </c>
      <c r="R142" t="str">
        <f>IF('Passporting Details'!K35=TRUE,"T","F")</f>
        <v>F</v>
      </c>
      <c r="S142" t="s">
        <v>1150</v>
      </c>
      <c r="T142" s="275"/>
      <c r="U142" s="2"/>
      <c r="V142" s="294" t="s">
        <v>115</v>
      </c>
      <c r="W142" s="294" t="s">
        <v>85</v>
      </c>
      <c r="X142" s="294">
        <f>Approval!E75</f>
        <v>0</v>
      </c>
      <c r="Y142" s="294">
        <f>Approval!D75</f>
        <v>0</v>
      </c>
      <c r="Z142" s="294" t="str">
        <f>VLOOKUP(W142,ApprovalLookups!$G$2:$H$16,2,FALSE)</f>
        <v>SUMT</v>
      </c>
      <c r="AA142" s="295">
        <f>VLOOKUP(W142,ApprovalLookups!$G$2:$I$16,3,FALSE)</f>
        <v>0</v>
      </c>
      <c r="AB142" s="174"/>
      <c r="AC142" s="181">
        <f>'Securities Details'!C45</f>
        <v>0</v>
      </c>
      <c r="AD142" s="181">
        <f>'Securities Details'!D45</f>
        <v>0</v>
      </c>
      <c r="AE142" s="181">
        <f>'Securities Details'!E45</f>
        <v>0</v>
      </c>
      <c r="AF142" s="181">
        <f>'Securities Details'!F45</f>
        <v>0</v>
      </c>
      <c r="AG142" s="181">
        <f>'Securities Details'!G45</f>
        <v>0</v>
      </c>
      <c r="AH142" s="181">
        <f>'Securities Details'!H45</f>
        <v>0</v>
      </c>
      <c r="AI142" s="181">
        <f>'Securities Details'!I45</f>
        <v>0</v>
      </c>
      <c r="AJ142" s="181" t="str">
        <f t="shared" si="0"/>
        <v>0</v>
      </c>
      <c r="AK142" s="181">
        <f>'Securities Details'!K45</f>
        <v>0</v>
      </c>
      <c r="AL142" s="181">
        <f>'Securities Details'!L45</f>
        <v>0</v>
      </c>
      <c r="AM142" s="186">
        <f>'Securities Details'!M45</f>
        <v>0</v>
      </c>
      <c r="AN142" s="181">
        <f>'Securities Details'!N45</f>
        <v>0</v>
      </c>
      <c r="AO142" s="181">
        <f>'Securities Details'!O45</f>
        <v>0</v>
      </c>
      <c r="AP142" s="181">
        <f>'Securities Details'!P45</f>
        <v>0</v>
      </c>
      <c r="AQ142" s="181">
        <f>'Securities Details'!Q45</f>
        <v>0</v>
      </c>
      <c r="AR142" s="181">
        <f>'Securities Details'!R45</f>
        <v>0</v>
      </c>
      <c r="AS142" s="186">
        <f>'Securities Details'!S45</f>
        <v>0</v>
      </c>
      <c r="AT142" s="181">
        <f>'Securities Details'!T45</f>
        <v>0</v>
      </c>
      <c r="AU142" s="181">
        <f>'Securities Details'!U45</f>
        <v>0</v>
      </c>
      <c r="AV142" s="181" t="str">
        <f>IF(AU142="Yes",'Securities Details'!V45,"")</f>
        <v/>
      </c>
      <c r="AW142" s="181">
        <f>'Securities Details'!W45</f>
        <v>0</v>
      </c>
      <c r="AX142" s="181">
        <f>'Securities Details'!X45</f>
        <v>0</v>
      </c>
      <c r="AY142" s="186" t="str">
        <f>IF(AND(NOT(ISBLANK('Securities Details'!Y45)),AU142="Yes"),'Securities Details'!Y45,"")</f>
        <v/>
      </c>
      <c r="AZ142" s="181" t="str">
        <f>IF(AU142="Yes",'Securities Details'!Z45,"")</f>
        <v/>
      </c>
      <c r="BA142" s="181" t="e">
        <f>'Securities Details'!#REF!</f>
        <v>#REF!</v>
      </c>
      <c r="BB142" s="181" t="str">
        <f>IF(AU142="Yes",'Securities Details'!AA45,"")</f>
        <v/>
      </c>
      <c r="BC142" s="181" t="str">
        <f>IF(ISBLANK('Securities Details'!AB45),"",0)</f>
        <v/>
      </c>
      <c r="BD142" s="181">
        <f>'Securities Details'!AC45</f>
        <v>0</v>
      </c>
      <c r="BE142" s="181">
        <f>'Securities Details'!AD45</f>
        <v>0</v>
      </c>
      <c r="BF142" s="595">
        <f>'Securities Details'!AE45</f>
        <v>0</v>
      </c>
      <c r="BG142" s="181">
        <f>'Securities Details'!AF45</f>
        <v>0</v>
      </c>
      <c r="BH142" s="181">
        <f>'Securities Details'!AG45</f>
        <v>0</v>
      </c>
      <c r="BI142" s="181">
        <f>'Securities Details'!AH45</f>
        <v>0</v>
      </c>
      <c r="BJ142" s="181">
        <f>'Securities Details'!AI45</f>
        <v>0</v>
      </c>
      <c r="BK142" s="181">
        <f>'Securities Details'!AJ45</f>
        <v>0</v>
      </c>
      <c r="BL142" s="181">
        <f>'Securities Details'!AK45</f>
        <v>0</v>
      </c>
      <c r="BM142" s="181">
        <f>'Securities Details'!AL45</f>
        <v>0</v>
      </c>
      <c r="BN142" s="181" t="str">
        <f>IF('Securities Details'!AM45 = "","",IF('Securities Details'!$E$11="Yes",'Securities Details'!AM45,""))</f>
        <v/>
      </c>
      <c r="BO142" s="181" t="str">
        <f>IF('Securities Details'!AN45="","",IF('Securities Details'!$E$11="Yes",'Securities Details'!AN45,""))</f>
        <v/>
      </c>
      <c r="BP142" s="181" t="str">
        <f>IF('Securities Details'!$E$11="Yes",'Securities Details'!AO45,"")</f>
        <v/>
      </c>
      <c r="BQ142" t="str">
        <f>IF(BE142=SecDLookups!$R$2, (
IF(ISNUMBER(SEARCH("-",BF142)), TRIM(LEFT(BF142, SEARCH("-",BF142,1)-1)), BF142)),"")</f>
        <v/>
      </c>
      <c r="BR142" t="str">
        <f>IF(BE142=SecDLookups!$R$2, (
IF(ISNUMBER(SEARCH("-",BF142)), TRIM(RIGHT(BF142,LEN(BF142) - SEARCH("-",BF142,1))), BF142)),"")</f>
        <v/>
      </c>
      <c r="BS142" t="str">
        <f>IF(BE142=SecDLookups!$R$3,BF142,"")</f>
        <v/>
      </c>
      <c r="BT142" t="str">
        <f>IF(BE142=SecDLookups!$R$4,BF142,"")</f>
        <v/>
      </c>
      <c r="BU142" t="str">
        <f>IF(BG142=SecDLookups!$S$2,TRIM(LEFT(BH142, SEARCH("-",BH142,1)-1)),"")</f>
        <v/>
      </c>
      <c r="BV142" t="str">
        <f>IF(BG142=SecDLookups!$S$2,TRIM(RIGHT(BH142,LEN(BH142) -  SEARCH("-",BH142,1))),"")</f>
        <v/>
      </c>
      <c r="BW142" t="str">
        <f>IF(BG142=SecDLookups!$S$3,BH142,"")</f>
        <v/>
      </c>
      <c r="BX142" t="str">
        <f>IF(BG142=SecDLookups!$S$4,BH142,"")</f>
        <v/>
      </c>
      <c r="BY142" t="str">
        <f>IF(BI142=SecDLookups!$T$2,TRIM(LEFT(BJ142, SEARCH("-",BJ142,1)-1)),"")</f>
        <v/>
      </c>
      <c r="BZ142" t="str">
        <f>IF(BI142=SecDLookups!$T$2,TRIM(RIGHT(BJ142,LEN(BJ142) -  SEARCH("-",BJ142,1))),"")</f>
        <v/>
      </c>
      <c r="CA142" t="str">
        <f>IF(BI142=SecDLookups!$T$3,BJ142,"")</f>
        <v/>
      </c>
      <c r="CB142" t="str">
        <f>IF(BI142=SecDLookups!$T$4,BJ142,"")</f>
        <v/>
      </c>
      <c r="CC142" t="str">
        <f>IF(BK142=SecDLookups!$U$2,TRIM(LEFT(BL142, SEARCH("-",BL142,1)-1)),"")</f>
        <v/>
      </c>
      <c r="CD142" t="str">
        <f>IF(BK142=SecDLookups!$U$2,TRIM(RIGHT(BL142,LEN(BL142) -  SEARCH("-",BL142,1))),"")</f>
        <v/>
      </c>
      <c r="CE142" t="str">
        <f>IF(BK142=SecDLookups!$U$3,BL142,"")</f>
        <v/>
      </c>
      <c r="CF142" t="str">
        <f>IF(BK142=SecDLookups!$U$4,BL142,"")</f>
        <v/>
      </c>
    </row>
    <row r="143" spans="2:84" x14ac:dyDescent="0.25">
      <c r="B143" s="171"/>
      <c r="C143">
        <f>'Issuer Details'!C34</f>
        <v>0</v>
      </c>
      <c r="D143">
        <f>'Issuer Details'!D34</f>
        <v>0</v>
      </c>
      <c r="E143">
        <f>'Issuer Details'!E34</f>
        <v>0</v>
      </c>
      <c r="F143">
        <f>'Issuer Details'!F34</f>
        <v>0</v>
      </c>
      <c r="G143">
        <f>'Issuer Details'!G34</f>
        <v>0</v>
      </c>
      <c r="H143">
        <f>'Issuer Details'!H34</f>
        <v>0</v>
      </c>
      <c r="I143" s="178">
        <f>'Issuer Details'!I34</f>
        <v>0</v>
      </c>
      <c r="J143">
        <f>'Issuer Details'!J34</f>
        <v>0</v>
      </c>
      <c r="M143" s="174"/>
      <c r="N143" t="s">
        <v>64</v>
      </c>
      <c r="O143" t="s">
        <v>505</v>
      </c>
      <c r="P143" t="str">
        <f>IF('Passporting Details'!I36=TRUE,"T","F")</f>
        <v>F</v>
      </c>
      <c r="Q143" t="str">
        <f>IF('Passporting Details'!J36=TRUE,"T","F")</f>
        <v>F</v>
      </c>
      <c r="R143" t="str">
        <f>IF('Passporting Details'!K36=TRUE,"T","F")</f>
        <v>F</v>
      </c>
      <c r="S143" t="s">
        <v>1150</v>
      </c>
      <c r="T143" s="275"/>
      <c r="U143" s="2"/>
      <c r="V143" s="294" t="s">
        <v>115</v>
      </c>
      <c r="W143" s="294" t="s">
        <v>85</v>
      </c>
      <c r="X143" s="294">
        <f>Approval!E76</f>
        <v>0</v>
      </c>
      <c r="Y143" s="294">
        <f>Approval!D76</f>
        <v>0</v>
      </c>
      <c r="Z143" s="294" t="str">
        <f>VLOOKUP(W143,ApprovalLookups!$G$2:$H$16,2,FALSE)</f>
        <v>SUMT</v>
      </c>
      <c r="AA143" s="295">
        <f>VLOOKUP(W143,ApprovalLookups!$G$2:$I$16,3,FALSE)</f>
        <v>0</v>
      </c>
      <c r="AB143" s="174"/>
      <c r="AC143" s="181">
        <f>'Securities Details'!C46</f>
        <v>0</v>
      </c>
      <c r="AD143" s="181">
        <f>'Securities Details'!D46</f>
        <v>0</v>
      </c>
      <c r="AE143" s="181">
        <f>'Securities Details'!E46</f>
        <v>0</v>
      </c>
      <c r="AF143" s="181">
        <f>'Securities Details'!F46</f>
        <v>0</v>
      </c>
      <c r="AG143" s="181">
        <f>'Securities Details'!G46</f>
        <v>0</v>
      </c>
      <c r="AH143" s="181">
        <f>'Securities Details'!H46</f>
        <v>0</v>
      </c>
      <c r="AI143" s="181">
        <f>'Securities Details'!I46</f>
        <v>0</v>
      </c>
      <c r="AJ143" s="181" t="str">
        <f t="shared" si="0"/>
        <v>0</v>
      </c>
      <c r="AK143" s="181">
        <f>'Securities Details'!K46</f>
        <v>0</v>
      </c>
      <c r="AL143" s="181">
        <f>'Securities Details'!L46</f>
        <v>0</v>
      </c>
      <c r="AM143" s="186">
        <f>'Securities Details'!M46</f>
        <v>0</v>
      </c>
      <c r="AN143" s="181">
        <f>'Securities Details'!N46</f>
        <v>0</v>
      </c>
      <c r="AO143" s="181">
        <f>'Securities Details'!O46</f>
        <v>0</v>
      </c>
      <c r="AP143" s="181">
        <f>'Securities Details'!P46</f>
        <v>0</v>
      </c>
      <c r="AQ143" s="181">
        <f>'Securities Details'!Q46</f>
        <v>0</v>
      </c>
      <c r="AR143" s="181">
        <f>'Securities Details'!R46</f>
        <v>0</v>
      </c>
      <c r="AS143" s="186">
        <f>'Securities Details'!S46</f>
        <v>0</v>
      </c>
      <c r="AT143" s="181">
        <f>'Securities Details'!T46</f>
        <v>0</v>
      </c>
      <c r="AU143" s="181">
        <f>'Securities Details'!U46</f>
        <v>0</v>
      </c>
      <c r="AV143" s="181" t="str">
        <f>IF(AU143="Yes",'Securities Details'!V46,"")</f>
        <v/>
      </c>
      <c r="AW143" s="181">
        <f>'Securities Details'!W46</f>
        <v>0</v>
      </c>
      <c r="AX143" s="181">
        <f>'Securities Details'!X46</f>
        <v>0</v>
      </c>
      <c r="AY143" s="186" t="str">
        <f>IF(AND(NOT(ISBLANK('Securities Details'!Y46)),AU143="Yes"),'Securities Details'!Y46,"")</f>
        <v/>
      </c>
      <c r="AZ143" s="181" t="str">
        <f>IF(AU143="Yes",'Securities Details'!Z46,"")</f>
        <v/>
      </c>
      <c r="BA143" s="181" t="e">
        <f>'Securities Details'!#REF!</f>
        <v>#REF!</v>
      </c>
      <c r="BB143" s="181" t="str">
        <f>IF(AU143="Yes",'Securities Details'!AA46,"")</f>
        <v/>
      </c>
      <c r="BC143" s="181" t="str">
        <f>IF(ISBLANK('Securities Details'!AB46),"",0)</f>
        <v/>
      </c>
      <c r="BD143" s="181">
        <f>'Securities Details'!AC46</f>
        <v>0</v>
      </c>
      <c r="BE143" s="181">
        <f>'Securities Details'!AD46</f>
        <v>0</v>
      </c>
      <c r="BF143" s="595">
        <f>'Securities Details'!AE46</f>
        <v>0</v>
      </c>
      <c r="BG143" s="181">
        <f>'Securities Details'!AF46</f>
        <v>0</v>
      </c>
      <c r="BH143" s="181">
        <f>'Securities Details'!AG46</f>
        <v>0</v>
      </c>
      <c r="BI143" s="181">
        <f>'Securities Details'!AH46</f>
        <v>0</v>
      </c>
      <c r="BJ143" s="181">
        <f>'Securities Details'!AI46</f>
        <v>0</v>
      </c>
      <c r="BK143" s="181">
        <f>'Securities Details'!AJ46</f>
        <v>0</v>
      </c>
      <c r="BL143" s="181">
        <f>'Securities Details'!AK46</f>
        <v>0</v>
      </c>
      <c r="BM143" s="181">
        <f>'Securities Details'!AL46</f>
        <v>0</v>
      </c>
      <c r="BN143" s="181" t="str">
        <f>IF('Securities Details'!AM46 = "","",IF('Securities Details'!$E$11="Yes",'Securities Details'!AM46,""))</f>
        <v/>
      </c>
      <c r="BO143" s="181" t="str">
        <f>IF('Securities Details'!AN46="","",IF('Securities Details'!$E$11="Yes",'Securities Details'!AN46,""))</f>
        <v/>
      </c>
      <c r="BP143" s="181" t="str">
        <f>IF('Securities Details'!$E$11="Yes",'Securities Details'!AO46,"")</f>
        <v/>
      </c>
      <c r="BQ143" t="str">
        <f>IF(BE143=SecDLookups!$R$2, (
IF(ISNUMBER(SEARCH("-",BF143)), TRIM(LEFT(BF143, SEARCH("-",BF143,1)-1)), BF143)),"")</f>
        <v/>
      </c>
      <c r="BR143" t="str">
        <f>IF(BE143=SecDLookups!$R$2, (
IF(ISNUMBER(SEARCH("-",BF143)), TRIM(RIGHT(BF143,LEN(BF143) - SEARCH("-",BF143,1))), BF143)),"")</f>
        <v/>
      </c>
      <c r="BS143" t="str">
        <f>IF(BE143=SecDLookups!$R$3,BF143,"")</f>
        <v/>
      </c>
      <c r="BT143" t="str">
        <f>IF(BE143=SecDLookups!$R$4,BF143,"")</f>
        <v/>
      </c>
      <c r="BU143" t="str">
        <f>IF(BG143=SecDLookups!$S$2,TRIM(LEFT(BH143, SEARCH("-",BH143,1)-1)),"")</f>
        <v/>
      </c>
      <c r="BV143" t="str">
        <f>IF(BG143=SecDLookups!$S$2,TRIM(RIGHT(BH143,LEN(BH143) -  SEARCH("-",BH143,1))),"")</f>
        <v/>
      </c>
      <c r="BW143" t="str">
        <f>IF(BG143=SecDLookups!$S$3,BH143,"")</f>
        <v/>
      </c>
      <c r="BX143" t="str">
        <f>IF(BG143=SecDLookups!$S$4,BH143,"")</f>
        <v/>
      </c>
      <c r="BY143" t="str">
        <f>IF(BI143=SecDLookups!$T$2,TRIM(LEFT(BJ143, SEARCH("-",BJ143,1)-1)),"")</f>
        <v/>
      </c>
      <c r="BZ143" t="str">
        <f>IF(BI143=SecDLookups!$T$2,TRIM(RIGHT(BJ143,LEN(BJ143) -  SEARCH("-",BJ143,1))),"")</f>
        <v/>
      </c>
      <c r="CA143" t="str">
        <f>IF(BI143=SecDLookups!$T$3,BJ143,"")</f>
        <v/>
      </c>
      <c r="CB143" t="str">
        <f>IF(BI143=SecDLookups!$T$4,BJ143,"")</f>
        <v/>
      </c>
      <c r="CC143" t="str">
        <f>IF(BK143=SecDLookups!$U$2,TRIM(LEFT(BL143, SEARCH("-",BL143,1)-1)),"")</f>
        <v/>
      </c>
      <c r="CD143" t="str">
        <f>IF(BK143=SecDLookups!$U$2,TRIM(RIGHT(BL143,LEN(BL143) -  SEARCH("-",BL143,1))),"")</f>
        <v/>
      </c>
      <c r="CE143" t="str">
        <f>IF(BK143=SecDLookups!$U$3,BL143,"")</f>
        <v/>
      </c>
      <c r="CF143" t="str">
        <f>IF(BK143=SecDLookups!$U$4,BL143,"")</f>
        <v/>
      </c>
    </row>
    <row r="144" spans="2:84" x14ac:dyDescent="0.25">
      <c r="B144" s="171"/>
      <c r="C144">
        <f>'Issuer Details'!C35</f>
        <v>0</v>
      </c>
      <c r="D144">
        <f>'Issuer Details'!D35</f>
        <v>0</v>
      </c>
      <c r="E144">
        <f>'Issuer Details'!E35</f>
        <v>0</v>
      </c>
      <c r="F144">
        <f>'Issuer Details'!F35</f>
        <v>0</v>
      </c>
      <c r="G144">
        <f>'Issuer Details'!G35</f>
        <v>0</v>
      </c>
      <c r="H144">
        <f>'Issuer Details'!H35</f>
        <v>0</v>
      </c>
      <c r="I144" s="178">
        <f>'Issuer Details'!I35</f>
        <v>0</v>
      </c>
      <c r="J144">
        <f>'Issuer Details'!J35</f>
        <v>0</v>
      </c>
      <c r="M144" s="174"/>
      <c r="N144" t="s">
        <v>113</v>
      </c>
      <c r="P144" t="str">
        <f>IF('Passporting Details'!I37=TRUE,"T","F")</f>
        <v>F</v>
      </c>
      <c r="Q144" t="str">
        <f>IF('Passporting Details'!J37=TRUE,"T","F")</f>
        <v>F</v>
      </c>
      <c r="R144" t="str">
        <f>IF('Passporting Details'!K37=TRUE,"T","F")</f>
        <v>F</v>
      </c>
      <c r="S144" t="s">
        <v>1150</v>
      </c>
      <c r="T144" s="275"/>
      <c r="U144" s="2"/>
      <c r="V144" s="294" t="s">
        <v>115</v>
      </c>
      <c r="W144" s="294" t="s">
        <v>85</v>
      </c>
      <c r="X144" s="294">
        <f>Approval!E77</f>
        <v>0</v>
      </c>
      <c r="Y144" s="294">
        <f>Approval!D77</f>
        <v>0</v>
      </c>
      <c r="Z144" s="294" t="str">
        <f>VLOOKUP(W144,ApprovalLookups!$G$2:$H$16,2,FALSE)</f>
        <v>SUMT</v>
      </c>
      <c r="AA144" s="295">
        <f>VLOOKUP(W144,ApprovalLookups!$G$2:$I$16,3,FALSE)</f>
        <v>0</v>
      </c>
      <c r="AB144" s="174"/>
      <c r="AC144" s="181">
        <f>'Securities Details'!C47</f>
        <v>0</v>
      </c>
      <c r="AD144" s="181">
        <f>'Securities Details'!D47</f>
        <v>0</v>
      </c>
      <c r="AE144" s="181">
        <f>'Securities Details'!E47</f>
        <v>0</v>
      </c>
      <c r="AF144" s="181">
        <f>'Securities Details'!F47</f>
        <v>0</v>
      </c>
      <c r="AG144" s="181">
        <f>'Securities Details'!G47</f>
        <v>0</v>
      </c>
      <c r="AH144" s="181">
        <f>'Securities Details'!H47</f>
        <v>0</v>
      </c>
      <c r="AI144" s="181">
        <f>'Securities Details'!I47</f>
        <v>0</v>
      </c>
      <c r="AJ144" s="181" t="str">
        <f t="shared" si="0"/>
        <v>0</v>
      </c>
      <c r="AK144" s="181">
        <f>'Securities Details'!K47</f>
        <v>0</v>
      </c>
      <c r="AL144" s="181">
        <f>'Securities Details'!L47</f>
        <v>0</v>
      </c>
      <c r="AM144" s="186">
        <f>'Securities Details'!M47</f>
        <v>0</v>
      </c>
      <c r="AN144" s="181">
        <f>'Securities Details'!N47</f>
        <v>0</v>
      </c>
      <c r="AO144" s="181">
        <f>'Securities Details'!O47</f>
        <v>0</v>
      </c>
      <c r="AP144" s="181">
        <f>'Securities Details'!P47</f>
        <v>0</v>
      </c>
      <c r="AQ144" s="181">
        <f>'Securities Details'!Q47</f>
        <v>0</v>
      </c>
      <c r="AR144" s="181">
        <f>'Securities Details'!R47</f>
        <v>0</v>
      </c>
      <c r="AS144" s="186">
        <f>'Securities Details'!S47</f>
        <v>0</v>
      </c>
      <c r="AT144" s="181">
        <f>'Securities Details'!T47</f>
        <v>0</v>
      </c>
      <c r="AU144" s="181">
        <f>'Securities Details'!U47</f>
        <v>0</v>
      </c>
      <c r="AV144" s="181" t="str">
        <f>IF(AU144="Yes",'Securities Details'!V47,"")</f>
        <v/>
      </c>
      <c r="AW144" s="181">
        <f>'Securities Details'!W47</f>
        <v>0</v>
      </c>
      <c r="AX144" s="181">
        <f>'Securities Details'!X47</f>
        <v>0</v>
      </c>
      <c r="AY144" s="186" t="str">
        <f>IF(AND(NOT(ISBLANK('Securities Details'!Y47)),AU144="Yes"),'Securities Details'!Y47,"")</f>
        <v/>
      </c>
      <c r="AZ144" s="181" t="str">
        <f>IF(AU144="Yes",'Securities Details'!Z47,"")</f>
        <v/>
      </c>
      <c r="BA144" s="181" t="e">
        <f>'Securities Details'!#REF!</f>
        <v>#REF!</v>
      </c>
      <c r="BB144" s="181" t="str">
        <f>IF(AU144="Yes",'Securities Details'!AA47,"")</f>
        <v/>
      </c>
      <c r="BC144" s="181" t="str">
        <f>IF(ISBLANK('Securities Details'!AB47),"",0)</f>
        <v/>
      </c>
      <c r="BD144" s="181">
        <f>'Securities Details'!AC47</f>
        <v>0</v>
      </c>
      <c r="BE144" s="181">
        <f>'Securities Details'!AD47</f>
        <v>0</v>
      </c>
      <c r="BF144" s="595">
        <f>'Securities Details'!AE47</f>
        <v>0</v>
      </c>
      <c r="BG144" s="181">
        <f>'Securities Details'!AF47</f>
        <v>0</v>
      </c>
      <c r="BH144" s="181">
        <f>'Securities Details'!AG47</f>
        <v>0</v>
      </c>
      <c r="BI144" s="181">
        <f>'Securities Details'!AH47</f>
        <v>0</v>
      </c>
      <c r="BJ144" s="181">
        <f>'Securities Details'!AI47</f>
        <v>0</v>
      </c>
      <c r="BK144" s="181">
        <f>'Securities Details'!AJ47</f>
        <v>0</v>
      </c>
      <c r="BL144" s="181">
        <f>'Securities Details'!AK47</f>
        <v>0</v>
      </c>
      <c r="BM144" s="181">
        <f>'Securities Details'!AL47</f>
        <v>0</v>
      </c>
      <c r="BN144" s="181" t="str">
        <f>IF('Securities Details'!AM47 = "","",IF('Securities Details'!$E$11="Yes",'Securities Details'!AM47,""))</f>
        <v/>
      </c>
      <c r="BO144" s="181" t="str">
        <f>IF('Securities Details'!AN47="","",IF('Securities Details'!$E$11="Yes",'Securities Details'!AN47,""))</f>
        <v/>
      </c>
      <c r="BP144" s="181" t="str">
        <f>IF('Securities Details'!$E$11="Yes",'Securities Details'!AO47,"")</f>
        <v/>
      </c>
      <c r="BQ144" t="str">
        <f>IF(BE144=SecDLookups!$R$2, (
IF(ISNUMBER(SEARCH("-",BF144)), TRIM(LEFT(BF144, SEARCH("-",BF144,1)-1)), BF144)),"")</f>
        <v/>
      </c>
      <c r="BR144" t="str">
        <f>IF(BE144=SecDLookups!$R$2, (
IF(ISNUMBER(SEARCH("-",BF144)), TRIM(RIGHT(BF144,LEN(BF144) - SEARCH("-",BF144,1))), BF144)),"")</f>
        <v/>
      </c>
      <c r="BS144" t="str">
        <f>IF(BE144=SecDLookups!$R$3,BF144,"")</f>
        <v/>
      </c>
      <c r="BT144" t="str">
        <f>IF(BE144=SecDLookups!$R$4,BF144,"")</f>
        <v/>
      </c>
      <c r="BU144" t="str">
        <f>IF(BG144=SecDLookups!$S$2,TRIM(LEFT(BH144, SEARCH("-",BH144,1)-1)),"")</f>
        <v/>
      </c>
      <c r="BV144" t="str">
        <f>IF(BG144=SecDLookups!$S$2,TRIM(RIGHT(BH144,LEN(BH144) -  SEARCH("-",BH144,1))),"")</f>
        <v/>
      </c>
      <c r="BW144" t="str">
        <f>IF(BG144=SecDLookups!$S$3,BH144,"")</f>
        <v/>
      </c>
      <c r="BX144" t="str">
        <f>IF(BG144=SecDLookups!$S$4,BH144,"")</f>
        <v/>
      </c>
      <c r="BY144" t="str">
        <f>IF(BI144=SecDLookups!$T$2,TRIM(LEFT(BJ144, SEARCH("-",BJ144,1)-1)),"")</f>
        <v/>
      </c>
      <c r="BZ144" t="str">
        <f>IF(BI144=SecDLookups!$T$2,TRIM(RIGHT(BJ144,LEN(BJ144) -  SEARCH("-",BJ144,1))),"")</f>
        <v/>
      </c>
      <c r="CA144" t="str">
        <f>IF(BI144=SecDLookups!$T$3,BJ144,"")</f>
        <v/>
      </c>
      <c r="CB144" t="str">
        <f>IF(BI144=SecDLookups!$T$4,BJ144,"")</f>
        <v/>
      </c>
      <c r="CC144" t="str">
        <f>IF(BK144=SecDLookups!$U$2,TRIM(LEFT(BL144, SEARCH("-",BL144,1)-1)),"")</f>
        <v/>
      </c>
      <c r="CD144" t="str">
        <f>IF(BK144=SecDLookups!$U$2,TRIM(RIGHT(BL144,LEN(BL144) -  SEARCH("-",BL144,1))),"")</f>
        <v/>
      </c>
      <c r="CE144" t="str">
        <f>IF(BK144=SecDLookups!$U$3,BL144,"")</f>
        <v/>
      </c>
      <c r="CF144" t="str">
        <f>IF(BK144=SecDLookups!$U$4,BL144,"")</f>
        <v/>
      </c>
    </row>
    <row r="145" spans="13:84" x14ac:dyDescent="0.25">
      <c r="S145" t="str">
        <f>IF(OR(P144="T",Q144="T"),'Passporting Details'!H38,"")</f>
        <v/>
      </c>
      <c r="T145" s="275"/>
      <c r="U145" s="2"/>
      <c r="V145" s="294" t="s">
        <v>115</v>
      </c>
      <c r="W145" s="294" t="s">
        <v>85</v>
      </c>
      <c r="X145" s="294">
        <f>Approval!E78</f>
        <v>0</v>
      </c>
      <c r="Y145" s="294">
        <f>Approval!D78</f>
        <v>0</v>
      </c>
      <c r="Z145" s="294" t="str">
        <f>VLOOKUP(W145,ApprovalLookups!$G$2:$H$16,2,FALSE)</f>
        <v>SUMT</v>
      </c>
      <c r="AA145" s="295">
        <f>VLOOKUP(W145,ApprovalLookups!$G$2:$I$16,3,FALSE)</f>
        <v>0</v>
      </c>
      <c r="AB145" s="174"/>
      <c r="AC145" s="181">
        <f>'Securities Details'!C48</f>
        <v>0</v>
      </c>
      <c r="AD145" s="181">
        <f>'Securities Details'!D48</f>
        <v>0</v>
      </c>
      <c r="AE145" s="181">
        <f>'Securities Details'!E48</f>
        <v>0</v>
      </c>
      <c r="AF145" s="181">
        <f>'Securities Details'!F48</f>
        <v>0</v>
      </c>
      <c r="AG145" s="181">
        <f>'Securities Details'!G48</f>
        <v>0</v>
      </c>
      <c r="AH145" s="181">
        <f>'Securities Details'!H48</f>
        <v>0</v>
      </c>
      <c r="AI145" s="181">
        <f>'Securities Details'!I48</f>
        <v>0</v>
      </c>
      <c r="AJ145" s="181" t="str">
        <f t="shared" si="0"/>
        <v>0</v>
      </c>
      <c r="AK145" s="181">
        <f>'Securities Details'!K48</f>
        <v>0</v>
      </c>
      <c r="AL145" s="181">
        <f>'Securities Details'!L48</f>
        <v>0</v>
      </c>
      <c r="AM145" s="186">
        <f>'Securities Details'!M48</f>
        <v>0</v>
      </c>
      <c r="AN145" s="181">
        <f>'Securities Details'!N48</f>
        <v>0</v>
      </c>
      <c r="AO145" s="181">
        <f>'Securities Details'!O48</f>
        <v>0</v>
      </c>
      <c r="AP145" s="181">
        <f>'Securities Details'!P48</f>
        <v>0</v>
      </c>
      <c r="AQ145" s="181">
        <f>'Securities Details'!Q48</f>
        <v>0</v>
      </c>
      <c r="AR145" s="181">
        <f>'Securities Details'!R48</f>
        <v>0</v>
      </c>
      <c r="AS145" s="186">
        <f>'Securities Details'!S48</f>
        <v>0</v>
      </c>
      <c r="AT145" s="181">
        <f>'Securities Details'!T48</f>
        <v>0</v>
      </c>
      <c r="AU145" s="181">
        <f>'Securities Details'!U48</f>
        <v>0</v>
      </c>
      <c r="AV145" s="181" t="str">
        <f>IF(AU145="Yes",'Securities Details'!V48,"")</f>
        <v/>
      </c>
      <c r="AW145" s="181">
        <f>'Securities Details'!W48</f>
        <v>0</v>
      </c>
      <c r="AX145" s="181">
        <f>'Securities Details'!X48</f>
        <v>0</v>
      </c>
      <c r="AY145" s="186" t="str">
        <f>IF(AND(NOT(ISBLANK('Securities Details'!Y48)),AU145="Yes"),'Securities Details'!Y48,"")</f>
        <v/>
      </c>
      <c r="AZ145" s="181" t="str">
        <f>IF(AU145="Yes",'Securities Details'!Z48,"")</f>
        <v/>
      </c>
      <c r="BA145" s="181" t="e">
        <f>'Securities Details'!#REF!</f>
        <v>#REF!</v>
      </c>
      <c r="BB145" s="181" t="str">
        <f>IF(AU145="Yes",'Securities Details'!AA48,"")</f>
        <v/>
      </c>
      <c r="BC145" s="181" t="str">
        <f>IF(ISBLANK('Securities Details'!AB48),"",0)</f>
        <v/>
      </c>
      <c r="BD145" s="181">
        <f>'Securities Details'!AC48</f>
        <v>0</v>
      </c>
      <c r="BE145" s="181">
        <f>'Securities Details'!AD48</f>
        <v>0</v>
      </c>
      <c r="BF145" s="595">
        <f>'Securities Details'!AE48</f>
        <v>0</v>
      </c>
      <c r="BG145" s="181">
        <f>'Securities Details'!AF48</f>
        <v>0</v>
      </c>
      <c r="BH145" s="181">
        <f>'Securities Details'!AG48</f>
        <v>0</v>
      </c>
      <c r="BI145" s="181">
        <f>'Securities Details'!AH48</f>
        <v>0</v>
      </c>
      <c r="BJ145" s="181">
        <f>'Securities Details'!AI48</f>
        <v>0</v>
      </c>
      <c r="BK145" s="181">
        <f>'Securities Details'!AJ48</f>
        <v>0</v>
      </c>
      <c r="BL145" s="181">
        <f>'Securities Details'!AK48</f>
        <v>0</v>
      </c>
      <c r="BM145" s="181">
        <f>'Securities Details'!AL48</f>
        <v>0</v>
      </c>
      <c r="BN145" s="181" t="str">
        <f>IF('Securities Details'!AM48 = "","",IF('Securities Details'!$E$11="Yes",'Securities Details'!AM48,""))</f>
        <v/>
      </c>
      <c r="BO145" s="181" t="str">
        <f>IF('Securities Details'!AN48="","",IF('Securities Details'!$E$11="Yes",'Securities Details'!AN48,""))</f>
        <v/>
      </c>
      <c r="BP145" s="181" t="str">
        <f>IF('Securities Details'!$E$11="Yes",'Securities Details'!AO48,"")</f>
        <v/>
      </c>
      <c r="BQ145" t="str">
        <f>IF(BE145=SecDLookups!$R$2, (
IF(ISNUMBER(SEARCH("-",BF145)), TRIM(LEFT(BF145, SEARCH("-",BF145,1)-1)), BF145)),"")</f>
        <v/>
      </c>
      <c r="BR145" t="str">
        <f>IF(BE145=SecDLookups!$R$2, (
IF(ISNUMBER(SEARCH("-",BF145)), TRIM(RIGHT(BF145,LEN(BF145) - SEARCH("-",BF145,1))), BF145)),"")</f>
        <v/>
      </c>
      <c r="BS145" t="str">
        <f>IF(BE145=SecDLookups!$R$3,BF145,"")</f>
        <v/>
      </c>
      <c r="BT145" t="str">
        <f>IF(BE145=SecDLookups!$R$4,BF145,"")</f>
        <v/>
      </c>
      <c r="BU145" t="str">
        <f>IF(BG145=SecDLookups!$S$2,TRIM(LEFT(BH145, SEARCH("-",BH145,1)-1)),"")</f>
        <v/>
      </c>
      <c r="BV145" t="str">
        <f>IF(BG145=SecDLookups!$S$2,TRIM(RIGHT(BH145,LEN(BH145) -  SEARCH("-",BH145,1))),"")</f>
        <v/>
      </c>
      <c r="BW145" t="str">
        <f>IF(BG145=SecDLookups!$S$3,BH145,"")</f>
        <v/>
      </c>
      <c r="BX145" t="str">
        <f>IF(BG145=SecDLookups!$S$4,BH145,"")</f>
        <v/>
      </c>
      <c r="BY145" t="str">
        <f>IF(BI145=SecDLookups!$T$2,TRIM(LEFT(BJ145, SEARCH("-",BJ145,1)-1)),"")</f>
        <v/>
      </c>
      <c r="BZ145" t="str">
        <f>IF(BI145=SecDLookups!$T$2,TRIM(RIGHT(BJ145,LEN(BJ145) -  SEARCH("-",BJ145,1))),"")</f>
        <v/>
      </c>
      <c r="CA145" t="str">
        <f>IF(BI145=SecDLookups!$T$3,BJ145,"")</f>
        <v/>
      </c>
      <c r="CB145" t="str">
        <f>IF(BI145=SecDLookups!$T$4,BJ145,"")</f>
        <v/>
      </c>
      <c r="CC145" t="str">
        <f>IF(BK145=SecDLookups!$U$2,TRIM(LEFT(BL145, SEARCH("-",BL145,1)-1)),"")</f>
        <v/>
      </c>
      <c r="CD145" t="str">
        <f>IF(BK145=SecDLookups!$U$2,TRIM(RIGHT(BL145,LEN(BL145) -  SEARCH("-",BL145,1))),"")</f>
        <v/>
      </c>
      <c r="CE145" t="str">
        <f>IF(BK145=SecDLookups!$U$3,BL145,"")</f>
        <v/>
      </c>
      <c r="CF145" t="str">
        <f>IF(BK145=SecDLookups!$U$4,BL145,"")</f>
        <v/>
      </c>
    </row>
    <row r="146" spans="13:84" x14ac:dyDescent="0.25">
      <c r="M146" s="600" t="s">
        <v>903</v>
      </c>
      <c r="N146" s="600"/>
      <c r="O146" s="600"/>
      <c r="P146" s="600"/>
      <c r="Q146" s="600"/>
      <c r="R146" s="600"/>
      <c r="T146" s="275"/>
      <c r="U146" s="2"/>
      <c r="V146" s="216" t="s">
        <v>115</v>
      </c>
      <c r="W146" s="216" t="s">
        <v>224</v>
      </c>
      <c r="X146" s="216">
        <f>Approval!E82</f>
        <v>0</v>
      </c>
      <c r="Y146" s="216">
        <f>Approval!D82</f>
        <v>0</v>
      </c>
      <c r="Z146" s="216" t="str">
        <f>VLOOKUP(W146,ApprovalLookups!$G$2:$H$16,2,FALSE)</f>
        <v>APPT</v>
      </c>
      <c r="AA146" s="293">
        <f>VLOOKUP(W146,ApprovalLookups!$G$2:$I$16,3,FALSE)</f>
        <v>0</v>
      </c>
      <c r="AB146" s="174"/>
      <c r="AC146" s="181">
        <f>'Securities Details'!C49</f>
        <v>0</v>
      </c>
      <c r="AD146" s="181">
        <f>'Securities Details'!D49</f>
        <v>0</v>
      </c>
      <c r="AE146" s="181">
        <f>'Securities Details'!E49</f>
        <v>0</v>
      </c>
      <c r="AF146" s="181">
        <f>'Securities Details'!F49</f>
        <v>0</v>
      </c>
      <c r="AG146" s="181">
        <f>'Securities Details'!G49</f>
        <v>0</v>
      </c>
      <c r="AH146" s="181">
        <f>'Securities Details'!H49</f>
        <v>0</v>
      </c>
      <c r="AI146" s="181">
        <f>'Securities Details'!I49</f>
        <v>0</v>
      </c>
      <c r="AJ146" s="181" t="str">
        <f t="shared" si="0"/>
        <v>0</v>
      </c>
      <c r="AK146" s="181">
        <f>'Securities Details'!K49</f>
        <v>0</v>
      </c>
      <c r="AL146" s="181">
        <f>'Securities Details'!L49</f>
        <v>0</v>
      </c>
      <c r="AM146" s="186">
        <f>'Securities Details'!M49</f>
        <v>0</v>
      </c>
      <c r="AN146" s="181">
        <f>'Securities Details'!N49</f>
        <v>0</v>
      </c>
      <c r="AO146" s="181">
        <f>'Securities Details'!O49</f>
        <v>0</v>
      </c>
      <c r="AP146" s="181">
        <f>'Securities Details'!P49</f>
        <v>0</v>
      </c>
      <c r="AQ146" s="181">
        <f>'Securities Details'!Q49</f>
        <v>0</v>
      </c>
      <c r="AR146" s="181">
        <f>'Securities Details'!R49</f>
        <v>0</v>
      </c>
      <c r="AS146" s="186">
        <f>'Securities Details'!S49</f>
        <v>0</v>
      </c>
      <c r="AT146" s="181">
        <f>'Securities Details'!T49</f>
        <v>0</v>
      </c>
      <c r="AU146" s="181">
        <f>'Securities Details'!U49</f>
        <v>0</v>
      </c>
      <c r="AV146" s="181" t="str">
        <f>IF(AU146="Yes",'Securities Details'!V49,"")</f>
        <v/>
      </c>
      <c r="AW146" s="181">
        <f>'Securities Details'!W49</f>
        <v>0</v>
      </c>
      <c r="AX146" s="181">
        <f>'Securities Details'!X49</f>
        <v>0</v>
      </c>
      <c r="AY146" s="186" t="str">
        <f>IF(AND(NOT(ISBLANK('Securities Details'!Y49)),AU146="Yes"),'Securities Details'!Y49,"")</f>
        <v/>
      </c>
      <c r="AZ146" s="181" t="str">
        <f>IF(AU146="Yes",'Securities Details'!Z49,"")</f>
        <v/>
      </c>
      <c r="BA146" s="181" t="e">
        <f>'Securities Details'!#REF!</f>
        <v>#REF!</v>
      </c>
      <c r="BB146" s="181" t="str">
        <f>IF(AU146="Yes",'Securities Details'!AA49,"")</f>
        <v/>
      </c>
      <c r="BC146" s="181" t="str">
        <f>IF(ISBLANK('Securities Details'!AB49),"",0)</f>
        <v/>
      </c>
      <c r="BD146" s="181">
        <f>'Securities Details'!AC49</f>
        <v>0</v>
      </c>
      <c r="BE146" s="181">
        <f>'Securities Details'!AD49</f>
        <v>0</v>
      </c>
      <c r="BF146" s="595">
        <f>'Securities Details'!AE49</f>
        <v>0</v>
      </c>
      <c r="BG146" s="181">
        <f>'Securities Details'!AF49</f>
        <v>0</v>
      </c>
      <c r="BH146" s="181">
        <f>'Securities Details'!AG49</f>
        <v>0</v>
      </c>
      <c r="BI146" s="181">
        <f>'Securities Details'!AH49</f>
        <v>0</v>
      </c>
      <c r="BJ146" s="181">
        <f>'Securities Details'!AI49</f>
        <v>0</v>
      </c>
      <c r="BK146" s="181">
        <f>'Securities Details'!AJ49</f>
        <v>0</v>
      </c>
      <c r="BL146" s="181">
        <f>'Securities Details'!AK49</f>
        <v>0</v>
      </c>
      <c r="BM146" s="181">
        <f>'Securities Details'!AL49</f>
        <v>0</v>
      </c>
      <c r="BN146" s="181" t="str">
        <f>IF('Securities Details'!AM49 = "","",IF('Securities Details'!$E$11="Yes",'Securities Details'!AM49,""))</f>
        <v/>
      </c>
      <c r="BO146" s="181" t="str">
        <f>IF('Securities Details'!AN49="","",IF('Securities Details'!$E$11="Yes",'Securities Details'!AN49,""))</f>
        <v/>
      </c>
      <c r="BP146" s="181" t="str">
        <f>IF('Securities Details'!$E$11="Yes",'Securities Details'!AO49,"")</f>
        <v/>
      </c>
      <c r="BQ146" t="str">
        <f>IF(BE146=SecDLookups!$R$2, (
IF(ISNUMBER(SEARCH("-",BF146)), TRIM(LEFT(BF146, SEARCH("-",BF146,1)-1)), BF146)),"")</f>
        <v/>
      </c>
      <c r="BR146" t="str">
        <f>IF(BE146=SecDLookups!$R$2, (
IF(ISNUMBER(SEARCH("-",BF146)), TRIM(RIGHT(BF146,LEN(BF146) - SEARCH("-",BF146,1))), BF146)),"")</f>
        <v/>
      </c>
      <c r="BS146" t="str">
        <f>IF(BE146=SecDLookups!$R$3,BF146,"")</f>
        <v/>
      </c>
      <c r="BT146" t="str">
        <f>IF(BE146=SecDLookups!$R$4,BF146,"")</f>
        <v/>
      </c>
      <c r="BU146" t="str">
        <f>IF(BG146=SecDLookups!$S$2,TRIM(LEFT(BH146, SEARCH("-",BH146,1)-1)),"")</f>
        <v/>
      </c>
      <c r="BV146" t="str">
        <f>IF(BG146=SecDLookups!$S$2,TRIM(RIGHT(BH146,LEN(BH146) -  SEARCH("-",BH146,1))),"")</f>
        <v/>
      </c>
      <c r="BW146" t="str">
        <f>IF(BG146=SecDLookups!$S$3,BH146,"")</f>
        <v/>
      </c>
      <c r="BX146" t="str">
        <f>IF(BG146=SecDLookups!$S$4,BH146,"")</f>
        <v/>
      </c>
      <c r="BY146" t="str">
        <f>IF(BI146=SecDLookups!$T$2,TRIM(LEFT(BJ146, SEARCH("-",BJ146,1)-1)),"")</f>
        <v/>
      </c>
      <c r="BZ146" t="str">
        <f>IF(BI146=SecDLookups!$T$2,TRIM(RIGHT(BJ146,LEN(BJ146) -  SEARCH("-",BJ146,1))),"")</f>
        <v/>
      </c>
      <c r="CA146" t="str">
        <f>IF(BI146=SecDLookups!$T$3,BJ146,"")</f>
        <v/>
      </c>
      <c r="CB146" t="str">
        <f>IF(BI146=SecDLookups!$T$4,BJ146,"")</f>
        <v/>
      </c>
      <c r="CC146" t="str">
        <f>IF(BK146=SecDLookups!$U$2,TRIM(LEFT(BL146, SEARCH("-",BL146,1)-1)),"")</f>
        <v/>
      </c>
      <c r="CD146" t="str">
        <f>IF(BK146=SecDLookups!$U$2,TRIM(RIGHT(BL146,LEN(BL146) -  SEARCH("-",BL146,1))),"")</f>
        <v/>
      </c>
      <c r="CE146" t="str">
        <f>IF(BK146=SecDLookups!$U$3,BL146,"")</f>
        <v/>
      </c>
      <c r="CF146" t="str">
        <f>IF(BK146=SecDLookups!$U$4,BL146,"")</f>
        <v/>
      </c>
    </row>
    <row r="147" spans="13:84" x14ac:dyDescent="0.25">
      <c r="M147" s="176" t="s">
        <v>752</v>
      </c>
      <c r="N147" s="176" t="s">
        <v>753</v>
      </c>
      <c r="O147" s="600" t="s">
        <v>754</v>
      </c>
      <c r="P147" s="600"/>
      <c r="Q147" s="600"/>
      <c r="R147" s="600"/>
      <c r="T147" s="275"/>
      <c r="U147" s="2"/>
      <c r="V147" s="216" t="s">
        <v>115</v>
      </c>
      <c r="W147" s="216" t="s">
        <v>224</v>
      </c>
      <c r="X147" s="216">
        <f>Approval!E83</f>
        <v>0</v>
      </c>
      <c r="Y147" s="216">
        <f>Approval!D83</f>
        <v>0</v>
      </c>
      <c r="Z147" s="216" t="str">
        <f>VLOOKUP(W147,ApprovalLookups!$G$2:$H$16,2,FALSE)</f>
        <v>APPT</v>
      </c>
      <c r="AA147" s="293">
        <f>VLOOKUP(W147,ApprovalLookups!$G$2:$I$16,3,FALSE)</f>
        <v>0</v>
      </c>
      <c r="AB147" s="174"/>
      <c r="AC147" s="181">
        <f>'Securities Details'!C50</f>
        <v>0</v>
      </c>
      <c r="AD147" s="181">
        <f>'Securities Details'!D50</f>
        <v>0</v>
      </c>
      <c r="AE147" s="181">
        <f>'Securities Details'!E50</f>
        <v>0</v>
      </c>
      <c r="AF147" s="181">
        <f>'Securities Details'!F50</f>
        <v>0</v>
      </c>
      <c r="AG147" s="181">
        <f>'Securities Details'!G50</f>
        <v>0</v>
      </c>
      <c r="AH147" s="181">
        <f>'Securities Details'!H50</f>
        <v>0</v>
      </c>
      <c r="AI147" s="181">
        <f>'Securities Details'!I50</f>
        <v>0</v>
      </c>
      <c r="AJ147" s="181" t="str">
        <f t="shared" si="0"/>
        <v>0</v>
      </c>
      <c r="AK147" s="181">
        <f>'Securities Details'!K50</f>
        <v>0</v>
      </c>
      <c r="AL147" s="181">
        <f>'Securities Details'!L50</f>
        <v>0</v>
      </c>
      <c r="AM147" s="186">
        <f>'Securities Details'!M50</f>
        <v>0</v>
      </c>
      <c r="AN147" s="181">
        <f>'Securities Details'!N50</f>
        <v>0</v>
      </c>
      <c r="AO147" s="181">
        <f>'Securities Details'!O50</f>
        <v>0</v>
      </c>
      <c r="AP147" s="181">
        <f>'Securities Details'!P50</f>
        <v>0</v>
      </c>
      <c r="AQ147" s="181">
        <f>'Securities Details'!Q50</f>
        <v>0</v>
      </c>
      <c r="AR147" s="181">
        <f>'Securities Details'!R50</f>
        <v>0</v>
      </c>
      <c r="AS147" s="186">
        <f>'Securities Details'!S50</f>
        <v>0</v>
      </c>
      <c r="AT147" s="181">
        <f>'Securities Details'!T50</f>
        <v>0</v>
      </c>
      <c r="AU147" s="181">
        <f>'Securities Details'!U50</f>
        <v>0</v>
      </c>
      <c r="AV147" s="181" t="str">
        <f>IF(AU147="Yes",'Securities Details'!V50,"")</f>
        <v/>
      </c>
      <c r="AW147" s="181">
        <f>'Securities Details'!W50</f>
        <v>0</v>
      </c>
      <c r="AX147" s="181">
        <f>'Securities Details'!X50</f>
        <v>0</v>
      </c>
      <c r="AY147" s="186" t="str">
        <f>IF(AND(NOT(ISBLANK('Securities Details'!Y50)),AU147="Yes"),'Securities Details'!Y50,"")</f>
        <v/>
      </c>
      <c r="AZ147" s="181" t="str">
        <f>IF(AU147="Yes",'Securities Details'!Z50,"")</f>
        <v/>
      </c>
      <c r="BA147" s="181" t="e">
        <f>'Securities Details'!#REF!</f>
        <v>#REF!</v>
      </c>
      <c r="BB147" s="181" t="str">
        <f>IF(AU147="Yes",'Securities Details'!AA50,"")</f>
        <v/>
      </c>
      <c r="BC147" s="181" t="str">
        <f>IF(ISBLANK('Securities Details'!AB50),"",0)</f>
        <v/>
      </c>
      <c r="BD147" s="181">
        <f>'Securities Details'!AC50</f>
        <v>0</v>
      </c>
      <c r="BE147" s="181">
        <f>'Securities Details'!AD50</f>
        <v>0</v>
      </c>
      <c r="BF147" s="595">
        <f>'Securities Details'!AE50</f>
        <v>0</v>
      </c>
      <c r="BG147" s="181">
        <f>'Securities Details'!AF50</f>
        <v>0</v>
      </c>
      <c r="BH147" s="181">
        <f>'Securities Details'!AG50</f>
        <v>0</v>
      </c>
      <c r="BI147" s="181">
        <f>'Securities Details'!AH50</f>
        <v>0</v>
      </c>
      <c r="BJ147" s="181">
        <f>'Securities Details'!AI50</f>
        <v>0</v>
      </c>
      <c r="BK147" s="181">
        <f>'Securities Details'!AJ50</f>
        <v>0</v>
      </c>
      <c r="BL147" s="181">
        <f>'Securities Details'!AK50</f>
        <v>0</v>
      </c>
      <c r="BM147" s="181">
        <f>'Securities Details'!AL50</f>
        <v>0</v>
      </c>
      <c r="BN147" s="181" t="str">
        <f>IF('Securities Details'!AM50 = "","",IF('Securities Details'!$E$11="Yes",'Securities Details'!AM50,""))</f>
        <v/>
      </c>
      <c r="BO147" s="181" t="str">
        <f>IF('Securities Details'!AN50="","",IF('Securities Details'!$E$11="Yes",'Securities Details'!AN50,""))</f>
        <v/>
      </c>
      <c r="BP147" s="181" t="str">
        <f>IF('Securities Details'!$E$11="Yes",'Securities Details'!AO50,"")</f>
        <v/>
      </c>
      <c r="BQ147" t="str">
        <f>IF(BE147=SecDLookups!$R$2, (
IF(ISNUMBER(SEARCH("-",BF147)), TRIM(LEFT(BF147, SEARCH("-",BF147,1)-1)), BF147)),"")</f>
        <v/>
      </c>
      <c r="BR147" t="str">
        <f>IF(BE147=SecDLookups!$R$2, (
IF(ISNUMBER(SEARCH("-",BF147)), TRIM(RIGHT(BF147,LEN(BF147) - SEARCH("-",BF147,1))), BF147)),"")</f>
        <v/>
      </c>
      <c r="BS147" t="str">
        <f>IF(BE147=SecDLookups!$R$3,BF147,"")</f>
        <v/>
      </c>
      <c r="BT147" t="str">
        <f>IF(BE147=SecDLookups!$R$4,BF147,"")</f>
        <v/>
      </c>
      <c r="BU147" t="str">
        <f>IF(BG147=SecDLookups!$S$2,TRIM(LEFT(BH147, SEARCH("-",BH147,1)-1)),"")</f>
        <v/>
      </c>
      <c r="BV147" t="str">
        <f>IF(BG147=SecDLookups!$S$2,TRIM(RIGHT(BH147,LEN(BH147) -  SEARCH("-",BH147,1))),"")</f>
        <v/>
      </c>
      <c r="BW147" t="str">
        <f>IF(BG147=SecDLookups!$S$3,BH147,"")</f>
        <v/>
      </c>
      <c r="BX147" t="str">
        <f>IF(BG147=SecDLookups!$S$4,BH147,"")</f>
        <v/>
      </c>
      <c r="BY147" t="str">
        <f>IF(BI147=SecDLookups!$T$2,TRIM(LEFT(BJ147, SEARCH("-",BJ147,1)-1)),"")</f>
        <v/>
      </c>
      <c r="BZ147" t="str">
        <f>IF(BI147=SecDLookups!$T$2,TRIM(RIGHT(BJ147,LEN(BJ147) -  SEARCH("-",BJ147,1))),"")</f>
        <v/>
      </c>
      <c r="CA147" t="str">
        <f>IF(BI147=SecDLookups!$T$3,BJ147,"")</f>
        <v/>
      </c>
      <c r="CB147" t="str">
        <f>IF(BI147=SecDLookups!$T$4,BJ147,"")</f>
        <v/>
      </c>
      <c r="CC147" t="str">
        <f>IF(BK147=SecDLookups!$U$2,TRIM(LEFT(BL147, SEARCH("-",BL147,1)-1)),"")</f>
        <v/>
      </c>
      <c r="CD147" t="str">
        <f>IF(BK147=SecDLookups!$U$2,TRIM(RIGHT(BL147,LEN(BL147) -  SEARCH("-",BL147,1))),"")</f>
        <v/>
      </c>
      <c r="CE147" t="str">
        <f>IF(BK147=SecDLookups!$U$3,BL147,"")</f>
        <v/>
      </c>
      <c r="CF147" t="str">
        <f>IF(BK147=SecDLookups!$U$4,BL147,"")</f>
        <v/>
      </c>
    </row>
    <row r="148" spans="13:84" x14ac:dyDescent="0.25">
      <c r="M148" t="s">
        <v>913</v>
      </c>
      <c r="N148">
        <v>0</v>
      </c>
      <c r="T148" s="275"/>
      <c r="U148" s="2"/>
      <c r="V148" s="216" t="s">
        <v>115</v>
      </c>
      <c r="W148" s="216" t="s">
        <v>224</v>
      </c>
      <c r="X148" s="216">
        <f>Approval!E84</f>
        <v>0</v>
      </c>
      <c r="Y148" s="216">
        <f>Approval!D84</f>
        <v>0</v>
      </c>
      <c r="Z148" s="216" t="str">
        <f>VLOOKUP(W148,ApprovalLookups!$G$2:$H$16,2,FALSE)</f>
        <v>APPT</v>
      </c>
      <c r="AA148" s="293">
        <f>VLOOKUP(W148,ApprovalLookups!$G$2:$I$16,3,FALSE)</f>
        <v>0</v>
      </c>
      <c r="AB148" s="174"/>
      <c r="AC148" s="181">
        <f>'Securities Details'!C51</f>
        <v>0</v>
      </c>
      <c r="AD148" s="181">
        <f>'Securities Details'!D51</f>
        <v>0</v>
      </c>
      <c r="AE148" s="181">
        <f>'Securities Details'!E51</f>
        <v>0</v>
      </c>
      <c r="AF148" s="181">
        <f>'Securities Details'!F51</f>
        <v>0</v>
      </c>
      <c r="AG148" s="181">
        <f>'Securities Details'!G51</f>
        <v>0</v>
      </c>
      <c r="AH148" s="181">
        <f>'Securities Details'!H51</f>
        <v>0</v>
      </c>
      <c r="AI148" s="181">
        <f>'Securities Details'!I51</f>
        <v>0</v>
      </c>
      <c r="AJ148" s="181" t="str">
        <f t="shared" si="0"/>
        <v>0</v>
      </c>
      <c r="AK148" s="181">
        <f>'Securities Details'!K51</f>
        <v>0</v>
      </c>
      <c r="AL148" s="181">
        <f>'Securities Details'!L51</f>
        <v>0</v>
      </c>
      <c r="AM148" s="186">
        <f>'Securities Details'!M51</f>
        <v>0</v>
      </c>
      <c r="AN148" s="181">
        <f>'Securities Details'!N51</f>
        <v>0</v>
      </c>
      <c r="AO148" s="181">
        <f>'Securities Details'!O51</f>
        <v>0</v>
      </c>
      <c r="AP148" s="181">
        <f>'Securities Details'!P51</f>
        <v>0</v>
      </c>
      <c r="AQ148" s="181">
        <f>'Securities Details'!Q51</f>
        <v>0</v>
      </c>
      <c r="AR148" s="181">
        <f>'Securities Details'!R51</f>
        <v>0</v>
      </c>
      <c r="AS148" s="186">
        <f>'Securities Details'!S51</f>
        <v>0</v>
      </c>
      <c r="AT148" s="181">
        <f>'Securities Details'!T51</f>
        <v>0</v>
      </c>
      <c r="AU148" s="181">
        <f>'Securities Details'!U51</f>
        <v>0</v>
      </c>
      <c r="AV148" s="181" t="str">
        <f>IF(AU148="Yes",'Securities Details'!V51,"")</f>
        <v/>
      </c>
      <c r="AW148" s="181">
        <f>'Securities Details'!W51</f>
        <v>0</v>
      </c>
      <c r="AX148" s="181">
        <f>'Securities Details'!X51</f>
        <v>0</v>
      </c>
      <c r="AY148" s="186" t="str">
        <f>IF(AND(NOT(ISBLANK('Securities Details'!Y51)),AU148="Yes"),'Securities Details'!Y51,"")</f>
        <v/>
      </c>
      <c r="AZ148" s="181" t="str">
        <f>IF(AU148="Yes",'Securities Details'!Z51,"")</f>
        <v/>
      </c>
      <c r="BA148" s="181" t="e">
        <f>'Securities Details'!#REF!</f>
        <v>#REF!</v>
      </c>
      <c r="BB148" s="181" t="str">
        <f>IF(AU148="Yes",'Securities Details'!AA51,"")</f>
        <v/>
      </c>
      <c r="BC148" s="181" t="str">
        <f>IF(ISBLANK('Securities Details'!AB51),"",0)</f>
        <v/>
      </c>
      <c r="BD148" s="181">
        <f>'Securities Details'!AC51</f>
        <v>0</v>
      </c>
      <c r="BE148" s="181">
        <f>'Securities Details'!AD51</f>
        <v>0</v>
      </c>
      <c r="BF148" s="595">
        <f>'Securities Details'!AE51</f>
        <v>0</v>
      </c>
      <c r="BG148" s="181">
        <f>'Securities Details'!AF51</f>
        <v>0</v>
      </c>
      <c r="BH148" s="181">
        <f>'Securities Details'!AG51</f>
        <v>0</v>
      </c>
      <c r="BI148" s="181">
        <f>'Securities Details'!AH51</f>
        <v>0</v>
      </c>
      <c r="BJ148" s="181">
        <f>'Securities Details'!AI51</f>
        <v>0</v>
      </c>
      <c r="BK148" s="181">
        <f>'Securities Details'!AJ51</f>
        <v>0</v>
      </c>
      <c r="BL148" s="181">
        <f>'Securities Details'!AK51</f>
        <v>0</v>
      </c>
      <c r="BM148" s="181">
        <f>'Securities Details'!AL51</f>
        <v>0</v>
      </c>
      <c r="BN148" s="181" t="str">
        <f>IF('Securities Details'!AM51 = "","",IF('Securities Details'!$E$11="Yes",'Securities Details'!AM51,""))</f>
        <v/>
      </c>
      <c r="BO148" s="181" t="str">
        <f>IF('Securities Details'!AN51="","",IF('Securities Details'!$E$11="Yes",'Securities Details'!AN51,""))</f>
        <v/>
      </c>
      <c r="BP148" s="181" t="str">
        <f>IF('Securities Details'!$E$11="Yes",'Securities Details'!AO51,"")</f>
        <v/>
      </c>
      <c r="BQ148" t="str">
        <f>IF(BE148=SecDLookups!$R$2, (
IF(ISNUMBER(SEARCH("-",BF148)), TRIM(LEFT(BF148, SEARCH("-",BF148,1)-1)), BF148)),"")</f>
        <v/>
      </c>
      <c r="BR148" t="str">
        <f>IF(BE148=SecDLookups!$R$2, (
IF(ISNUMBER(SEARCH("-",BF148)), TRIM(RIGHT(BF148,LEN(BF148) - SEARCH("-",BF148,1))), BF148)),"")</f>
        <v/>
      </c>
      <c r="BS148" t="str">
        <f>IF(BE148=SecDLookups!$R$3,BF148,"")</f>
        <v/>
      </c>
      <c r="BT148" t="str">
        <f>IF(BE148=SecDLookups!$R$4,BF148,"")</f>
        <v/>
      </c>
      <c r="BU148" t="str">
        <f>IF(BG148=SecDLookups!$S$2,TRIM(LEFT(BH148, SEARCH("-",BH148,1)-1)),"")</f>
        <v/>
      </c>
      <c r="BV148" t="str">
        <f>IF(BG148=SecDLookups!$S$2,TRIM(RIGHT(BH148,LEN(BH148) -  SEARCH("-",BH148,1))),"")</f>
        <v/>
      </c>
      <c r="BW148" t="str">
        <f>IF(BG148=SecDLookups!$S$3,BH148,"")</f>
        <v/>
      </c>
      <c r="BX148" t="str">
        <f>IF(BG148=SecDLookups!$S$4,BH148,"")</f>
        <v/>
      </c>
      <c r="BY148" t="str">
        <f>IF(BI148=SecDLookups!$T$2,TRIM(LEFT(BJ148, SEARCH("-",BJ148,1)-1)),"")</f>
        <v/>
      </c>
      <c r="BZ148" t="str">
        <f>IF(BI148=SecDLookups!$T$2,TRIM(RIGHT(BJ148,LEN(BJ148) -  SEARCH("-",BJ148,1))),"")</f>
        <v/>
      </c>
      <c r="CA148" t="str">
        <f>IF(BI148=SecDLookups!$T$3,BJ148,"")</f>
        <v/>
      </c>
      <c r="CB148" t="str">
        <f>IF(BI148=SecDLookups!$T$4,BJ148,"")</f>
        <v/>
      </c>
      <c r="CC148" t="str">
        <f>IF(BK148=SecDLookups!$U$2,TRIM(LEFT(BL148, SEARCH("-",BL148,1)-1)),"")</f>
        <v/>
      </c>
      <c r="CD148" t="str">
        <f>IF(BK148=SecDLookups!$U$2,TRIM(RIGHT(BL148,LEN(BL148) -  SEARCH("-",BL148,1))),"")</f>
        <v/>
      </c>
      <c r="CE148" t="str">
        <f>IF(BK148=SecDLookups!$U$3,BL148,"")</f>
        <v/>
      </c>
      <c r="CF148" t="str">
        <f>IF(BK148=SecDLookups!$U$4,BL148,"")</f>
        <v/>
      </c>
    </row>
    <row r="149" spans="13:84" x14ac:dyDescent="0.25">
      <c r="M149" t="s">
        <v>914</v>
      </c>
      <c r="N149">
        <v>0</v>
      </c>
      <c r="T149" s="275"/>
      <c r="U149" s="2"/>
      <c r="V149" s="216" t="s">
        <v>115</v>
      </c>
      <c r="W149" s="216" t="s">
        <v>224</v>
      </c>
      <c r="X149" s="216">
        <f>Approval!E85</f>
        <v>0</v>
      </c>
      <c r="Y149" s="216">
        <f>Approval!D85</f>
        <v>0</v>
      </c>
      <c r="Z149" s="216" t="str">
        <f>VLOOKUP(W149,ApprovalLookups!$G$2:$H$16,2,FALSE)</f>
        <v>APPT</v>
      </c>
      <c r="AA149" s="293">
        <f>VLOOKUP(W149,ApprovalLookups!$G$2:$I$16,3,FALSE)</f>
        <v>0</v>
      </c>
      <c r="AB149" s="174"/>
      <c r="AC149" s="181">
        <f>'Securities Details'!C52</f>
        <v>0</v>
      </c>
      <c r="AD149" s="181">
        <f>'Securities Details'!D52</f>
        <v>0</v>
      </c>
      <c r="AE149" s="181">
        <f>'Securities Details'!E52</f>
        <v>0</v>
      </c>
      <c r="AF149" s="181">
        <f>'Securities Details'!F52</f>
        <v>0</v>
      </c>
      <c r="AG149" s="181">
        <f>'Securities Details'!G52</f>
        <v>0</v>
      </c>
      <c r="AH149" s="181">
        <f>'Securities Details'!H52</f>
        <v>0</v>
      </c>
      <c r="AI149" s="181">
        <f>'Securities Details'!I52</f>
        <v>0</v>
      </c>
      <c r="AJ149" s="181" t="str">
        <f t="shared" si="0"/>
        <v>0</v>
      </c>
      <c r="AK149" s="181">
        <f>'Securities Details'!K52</f>
        <v>0</v>
      </c>
      <c r="AL149" s="181">
        <f>'Securities Details'!L52</f>
        <v>0</v>
      </c>
      <c r="AM149" s="186">
        <f>'Securities Details'!M52</f>
        <v>0</v>
      </c>
      <c r="AN149" s="181">
        <f>'Securities Details'!N52</f>
        <v>0</v>
      </c>
      <c r="AO149" s="181">
        <f>'Securities Details'!O52</f>
        <v>0</v>
      </c>
      <c r="AP149" s="181">
        <f>'Securities Details'!P52</f>
        <v>0</v>
      </c>
      <c r="AQ149" s="181">
        <f>'Securities Details'!Q52</f>
        <v>0</v>
      </c>
      <c r="AR149" s="181">
        <f>'Securities Details'!R52</f>
        <v>0</v>
      </c>
      <c r="AS149" s="186">
        <f>'Securities Details'!S52</f>
        <v>0</v>
      </c>
      <c r="AT149" s="181">
        <f>'Securities Details'!T52</f>
        <v>0</v>
      </c>
      <c r="AU149" s="181">
        <f>'Securities Details'!U52</f>
        <v>0</v>
      </c>
      <c r="AV149" s="181" t="str">
        <f>IF(AU149="Yes",'Securities Details'!V52,"")</f>
        <v/>
      </c>
      <c r="AW149" s="181">
        <f>'Securities Details'!W52</f>
        <v>0</v>
      </c>
      <c r="AX149" s="181">
        <f>'Securities Details'!X52</f>
        <v>0</v>
      </c>
      <c r="AY149" s="186" t="str">
        <f>IF(AND(NOT(ISBLANK('Securities Details'!Y52)),AU149="Yes"),'Securities Details'!Y52,"")</f>
        <v/>
      </c>
      <c r="AZ149" s="181" t="str">
        <f>IF(AU149="Yes",'Securities Details'!Z52,"")</f>
        <v/>
      </c>
      <c r="BA149" s="181" t="e">
        <f>'Securities Details'!#REF!</f>
        <v>#REF!</v>
      </c>
      <c r="BB149" s="181" t="str">
        <f>IF(AU149="Yes",'Securities Details'!AA52,"")</f>
        <v/>
      </c>
      <c r="BC149" s="181" t="str">
        <f>IF(ISBLANK('Securities Details'!AB52),"",0)</f>
        <v/>
      </c>
      <c r="BD149" s="181">
        <f>'Securities Details'!AC52</f>
        <v>0</v>
      </c>
      <c r="BE149" s="181">
        <f>'Securities Details'!AD52</f>
        <v>0</v>
      </c>
      <c r="BF149" s="595">
        <f>'Securities Details'!AE52</f>
        <v>0</v>
      </c>
      <c r="BG149" s="181">
        <f>'Securities Details'!AF52</f>
        <v>0</v>
      </c>
      <c r="BH149" s="181">
        <f>'Securities Details'!AG52</f>
        <v>0</v>
      </c>
      <c r="BI149" s="181">
        <f>'Securities Details'!AH52</f>
        <v>0</v>
      </c>
      <c r="BJ149" s="181">
        <f>'Securities Details'!AI52</f>
        <v>0</v>
      </c>
      <c r="BK149" s="181">
        <f>'Securities Details'!AJ52</f>
        <v>0</v>
      </c>
      <c r="BL149" s="181">
        <f>'Securities Details'!AK52</f>
        <v>0</v>
      </c>
      <c r="BM149" s="181">
        <f>'Securities Details'!AL52</f>
        <v>0</v>
      </c>
      <c r="BN149" s="181" t="str">
        <f>IF('Securities Details'!AM52 = "","",IF('Securities Details'!$E$11="Yes",'Securities Details'!AM52,""))</f>
        <v/>
      </c>
      <c r="BO149" s="181" t="str">
        <f>IF('Securities Details'!AN52="","",IF('Securities Details'!$E$11="Yes",'Securities Details'!AN52,""))</f>
        <v/>
      </c>
      <c r="BP149" s="181" t="str">
        <f>IF('Securities Details'!$E$11="Yes",'Securities Details'!AO52,"")</f>
        <v/>
      </c>
      <c r="BQ149" t="str">
        <f>IF(BE149=SecDLookups!$R$2, (
IF(ISNUMBER(SEARCH("-",BF149)), TRIM(LEFT(BF149, SEARCH("-",BF149,1)-1)), BF149)),"")</f>
        <v/>
      </c>
      <c r="BR149" t="str">
        <f>IF(BE149=SecDLookups!$R$2, (
IF(ISNUMBER(SEARCH("-",BF149)), TRIM(RIGHT(BF149,LEN(BF149) - SEARCH("-",BF149,1))), BF149)),"")</f>
        <v/>
      </c>
      <c r="BS149" t="str">
        <f>IF(BE149=SecDLookups!$R$3,BF149,"")</f>
        <v/>
      </c>
      <c r="BT149" t="str">
        <f>IF(BE149=SecDLookups!$R$4,BF149,"")</f>
        <v/>
      </c>
      <c r="BU149" t="str">
        <f>IF(BG149=SecDLookups!$S$2,TRIM(LEFT(BH149, SEARCH("-",BH149,1)-1)),"")</f>
        <v/>
      </c>
      <c r="BV149" t="str">
        <f>IF(BG149=SecDLookups!$S$2,TRIM(RIGHT(BH149,LEN(BH149) -  SEARCH("-",BH149,1))),"")</f>
        <v/>
      </c>
      <c r="BW149" t="str">
        <f>IF(BG149=SecDLookups!$S$3,BH149,"")</f>
        <v/>
      </c>
      <c r="BX149" t="str">
        <f>IF(BG149=SecDLookups!$S$4,BH149,"")</f>
        <v/>
      </c>
      <c r="BY149" t="str">
        <f>IF(BI149=SecDLookups!$T$2,TRIM(LEFT(BJ149, SEARCH("-",BJ149,1)-1)),"")</f>
        <v/>
      </c>
      <c r="BZ149" t="str">
        <f>IF(BI149=SecDLookups!$T$2,TRIM(RIGHT(BJ149,LEN(BJ149) -  SEARCH("-",BJ149,1))),"")</f>
        <v/>
      </c>
      <c r="CA149" t="str">
        <f>IF(BI149=SecDLookups!$T$3,BJ149,"")</f>
        <v/>
      </c>
      <c r="CB149" t="str">
        <f>IF(BI149=SecDLookups!$T$4,BJ149,"")</f>
        <v/>
      </c>
      <c r="CC149" t="str">
        <f>IF(BK149=SecDLookups!$U$2,TRIM(LEFT(BL149, SEARCH("-",BL149,1)-1)),"")</f>
        <v/>
      </c>
      <c r="CD149" t="str">
        <f>IF(BK149=SecDLookups!$U$2,TRIM(RIGHT(BL149,LEN(BL149) -  SEARCH("-",BL149,1))),"")</f>
        <v/>
      </c>
      <c r="CE149" t="str">
        <f>IF(BK149=SecDLookups!$U$3,BL149,"")</f>
        <v/>
      </c>
      <c r="CF149" t="str">
        <f>IF(BK149=SecDLookups!$U$4,BL149,"")</f>
        <v/>
      </c>
    </row>
    <row r="150" spans="13:84" x14ac:dyDescent="0.25">
      <c r="M150" t="s">
        <v>915</v>
      </c>
      <c r="N150">
        <v>0</v>
      </c>
      <c r="T150" s="275"/>
      <c r="U150" s="2"/>
      <c r="V150" s="216" t="s">
        <v>115</v>
      </c>
      <c r="W150" s="216" t="s">
        <v>224</v>
      </c>
      <c r="X150" s="216">
        <f>Approval!E86</f>
        <v>0</v>
      </c>
      <c r="Y150" s="216">
        <f>Approval!D86</f>
        <v>0</v>
      </c>
      <c r="Z150" s="216" t="str">
        <f>VLOOKUP(W150,ApprovalLookups!$G$2:$H$16,2,FALSE)</f>
        <v>APPT</v>
      </c>
      <c r="AA150" s="293">
        <f>VLOOKUP(W150,ApprovalLookups!$G$2:$I$16,3,FALSE)</f>
        <v>0</v>
      </c>
      <c r="AB150" s="174"/>
      <c r="AC150" s="181">
        <f>'Securities Details'!C53</f>
        <v>0</v>
      </c>
      <c r="AD150" s="181">
        <f>'Securities Details'!D53</f>
        <v>0</v>
      </c>
      <c r="AE150" s="181">
        <f>'Securities Details'!E53</f>
        <v>0</v>
      </c>
      <c r="AF150" s="181">
        <f>'Securities Details'!F53</f>
        <v>0</v>
      </c>
      <c r="AG150" s="181">
        <f>'Securities Details'!G53</f>
        <v>0</v>
      </c>
      <c r="AH150" s="181">
        <f>'Securities Details'!H53</f>
        <v>0</v>
      </c>
      <c r="AI150" s="181">
        <f>'Securities Details'!I53</f>
        <v>0</v>
      </c>
      <c r="AJ150" s="181" t="str">
        <f t="shared" si="0"/>
        <v>0</v>
      </c>
      <c r="AK150" s="181">
        <f>'Securities Details'!K53</f>
        <v>0</v>
      </c>
      <c r="AL150" s="181">
        <f>'Securities Details'!L53</f>
        <v>0</v>
      </c>
      <c r="AM150" s="186">
        <f>'Securities Details'!M53</f>
        <v>0</v>
      </c>
      <c r="AN150" s="181">
        <f>'Securities Details'!N53</f>
        <v>0</v>
      </c>
      <c r="AO150" s="181">
        <f>'Securities Details'!O53</f>
        <v>0</v>
      </c>
      <c r="AP150" s="181">
        <f>'Securities Details'!P53</f>
        <v>0</v>
      </c>
      <c r="AQ150" s="181">
        <f>'Securities Details'!Q53</f>
        <v>0</v>
      </c>
      <c r="AR150" s="181">
        <f>'Securities Details'!R53</f>
        <v>0</v>
      </c>
      <c r="AS150" s="186">
        <f>'Securities Details'!S53</f>
        <v>0</v>
      </c>
      <c r="AT150" s="181">
        <f>'Securities Details'!T53</f>
        <v>0</v>
      </c>
      <c r="AU150" s="181">
        <f>'Securities Details'!U53</f>
        <v>0</v>
      </c>
      <c r="AV150" s="181" t="str">
        <f>IF(AU150="Yes",'Securities Details'!V53,"")</f>
        <v/>
      </c>
      <c r="AW150" s="181">
        <f>'Securities Details'!W53</f>
        <v>0</v>
      </c>
      <c r="AX150" s="181">
        <f>'Securities Details'!X53</f>
        <v>0</v>
      </c>
      <c r="AY150" s="186" t="str">
        <f>IF(AND(NOT(ISBLANK('Securities Details'!Y53)),AU150="Yes"),'Securities Details'!Y53,"")</f>
        <v/>
      </c>
      <c r="AZ150" s="181" t="str">
        <f>IF(AU150="Yes",'Securities Details'!Z53,"")</f>
        <v/>
      </c>
      <c r="BA150" s="181" t="e">
        <f>'Securities Details'!#REF!</f>
        <v>#REF!</v>
      </c>
      <c r="BB150" s="181" t="str">
        <f>IF(AU150="Yes",'Securities Details'!AA53,"")</f>
        <v/>
      </c>
      <c r="BC150" s="181" t="str">
        <f>IF(ISBLANK('Securities Details'!AB53),"",0)</f>
        <v/>
      </c>
      <c r="BD150" s="181">
        <f>'Securities Details'!AC53</f>
        <v>0</v>
      </c>
      <c r="BE150" s="181">
        <f>'Securities Details'!AD53</f>
        <v>0</v>
      </c>
      <c r="BF150" s="595">
        <f>'Securities Details'!AE53</f>
        <v>0</v>
      </c>
      <c r="BG150" s="181">
        <f>'Securities Details'!AF53</f>
        <v>0</v>
      </c>
      <c r="BH150" s="181">
        <f>'Securities Details'!AG53</f>
        <v>0</v>
      </c>
      <c r="BI150" s="181">
        <f>'Securities Details'!AH53</f>
        <v>0</v>
      </c>
      <c r="BJ150" s="181">
        <f>'Securities Details'!AI53</f>
        <v>0</v>
      </c>
      <c r="BK150" s="181">
        <f>'Securities Details'!AJ53</f>
        <v>0</v>
      </c>
      <c r="BL150" s="181">
        <f>'Securities Details'!AK53</f>
        <v>0</v>
      </c>
      <c r="BM150" s="181">
        <f>'Securities Details'!AL53</f>
        <v>0</v>
      </c>
      <c r="BN150" s="181" t="str">
        <f>IF('Securities Details'!AM53 = "","",IF('Securities Details'!$E$11="Yes",'Securities Details'!AM53,""))</f>
        <v/>
      </c>
      <c r="BO150" s="181" t="str">
        <f>IF('Securities Details'!AN53="","",IF('Securities Details'!$E$11="Yes",'Securities Details'!AN53,""))</f>
        <v/>
      </c>
      <c r="BP150" s="181" t="str">
        <f>IF('Securities Details'!$E$11="Yes",'Securities Details'!AO53,"")</f>
        <v/>
      </c>
      <c r="BQ150" t="str">
        <f>IF(BE150=SecDLookups!$R$2, (
IF(ISNUMBER(SEARCH("-",BF150)), TRIM(LEFT(BF150, SEARCH("-",BF150,1)-1)), BF150)),"")</f>
        <v/>
      </c>
      <c r="BR150" t="str">
        <f>IF(BE150=SecDLookups!$R$2, (
IF(ISNUMBER(SEARCH("-",BF150)), TRIM(RIGHT(BF150,LEN(BF150) - SEARCH("-",BF150,1))), BF150)),"")</f>
        <v/>
      </c>
      <c r="BS150" t="str">
        <f>IF(BE150=SecDLookups!$R$3,BF150,"")</f>
        <v/>
      </c>
      <c r="BT150" t="str">
        <f>IF(BE150=SecDLookups!$R$4,BF150,"")</f>
        <v/>
      </c>
      <c r="BU150" t="str">
        <f>IF(BG150=SecDLookups!$S$2,TRIM(LEFT(BH150, SEARCH("-",BH150,1)-1)),"")</f>
        <v/>
      </c>
      <c r="BV150" t="str">
        <f>IF(BG150=SecDLookups!$S$2,TRIM(RIGHT(BH150,LEN(BH150) -  SEARCH("-",BH150,1))),"")</f>
        <v/>
      </c>
      <c r="BW150" t="str">
        <f>IF(BG150=SecDLookups!$S$3,BH150,"")</f>
        <v/>
      </c>
      <c r="BX150" t="str">
        <f>IF(BG150=SecDLookups!$S$4,BH150,"")</f>
        <v/>
      </c>
      <c r="BY150" t="str">
        <f>IF(BI150=SecDLookups!$T$2,TRIM(LEFT(BJ150, SEARCH("-",BJ150,1)-1)),"")</f>
        <v/>
      </c>
      <c r="BZ150" t="str">
        <f>IF(BI150=SecDLookups!$T$2,TRIM(RIGHT(BJ150,LEN(BJ150) -  SEARCH("-",BJ150,1))),"")</f>
        <v/>
      </c>
      <c r="CA150" t="str">
        <f>IF(BI150=SecDLookups!$T$3,BJ150,"")</f>
        <v/>
      </c>
      <c r="CB150" t="str">
        <f>IF(BI150=SecDLookups!$T$4,BJ150,"")</f>
        <v/>
      </c>
      <c r="CC150" t="str">
        <f>IF(BK150=SecDLookups!$U$2,TRIM(LEFT(BL150, SEARCH("-",BL150,1)-1)),"")</f>
        <v/>
      </c>
      <c r="CD150" t="str">
        <f>IF(BK150=SecDLookups!$U$2,TRIM(RIGHT(BL150,LEN(BL150) -  SEARCH("-",BL150,1))),"")</f>
        <v/>
      </c>
      <c r="CE150" t="str">
        <f>IF(BK150=SecDLookups!$U$3,BL150,"")</f>
        <v/>
      </c>
      <c r="CF150" t="str">
        <f>IF(BK150=SecDLookups!$U$4,BL150,"")</f>
        <v/>
      </c>
    </row>
    <row r="151" spans="13:84" x14ac:dyDescent="0.25">
      <c r="T151" s="275"/>
      <c r="U151" s="2"/>
      <c r="V151" s="216" t="s">
        <v>115</v>
      </c>
      <c r="W151" s="216" t="s">
        <v>224</v>
      </c>
      <c r="X151" s="216">
        <f>Approval!E87</f>
        <v>0</v>
      </c>
      <c r="Y151" s="216">
        <f>Approval!D87</f>
        <v>0</v>
      </c>
      <c r="Z151" s="216" t="str">
        <f>VLOOKUP(W151,ApprovalLookups!$G$2:$H$16,2,FALSE)</f>
        <v>APPT</v>
      </c>
      <c r="AA151" s="293">
        <f>VLOOKUP(W151,ApprovalLookups!$G$2:$I$16,3,FALSE)</f>
        <v>0</v>
      </c>
      <c r="AB151" s="174"/>
      <c r="AC151" s="181">
        <f>'Securities Details'!C54</f>
        <v>0</v>
      </c>
      <c r="AD151" s="181">
        <f>'Securities Details'!D54</f>
        <v>0</v>
      </c>
      <c r="AE151" s="181">
        <f>'Securities Details'!E54</f>
        <v>0</v>
      </c>
      <c r="AF151" s="181">
        <f>'Securities Details'!F54</f>
        <v>0</v>
      </c>
      <c r="AG151" s="181">
        <f>'Securities Details'!G54</f>
        <v>0</v>
      </c>
      <c r="AH151" s="181">
        <f>'Securities Details'!H54</f>
        <v>0</v>
      </c>
      <c r="AI151" s="181">
        <f>'Securities Details'!I54</f>
        <v>0</v>
      </c>
      <c r="AJ151" s="181" t="str">
        <f t="shared" si="0"/>
        <v>0</v>
      </c>
      <c r="AK151" s="181">
        <f>'Securities Details'!K54</f>
        <v>0</v>
      </c>
      <c r="AL151" s="181">
        <f>'Securities Details'!L54</f>
        <v>0</v>
      </c>
      <c r="AM151" s="186">
        <f>'Securities Details'!M54</f>
        <v>0</v>
      </c>
      <c r="AN151" s="181">
        <f>'Securities Details'!N54</f>
        <v>0</v>
      </c>
      <c r="AO151" s="181">
        <f>'Securities Details'!O54</f>
        <v>0</v>
      </c>
      <c r="AP151" s="181">
        <f>'Securities Details'!P54</f>
        <v>0</v>
      </c>
      <c r="AQ151" s="181">
        <f>'Securities Details'!Q54</f>
        <v>0</v>
      </c>
      <c r="AR151" s="181">
        <f>'Securities Details'!R54</f>
        <v>0</v>
      </c>
      <c r="AS151" s="186">
        <f>'Securities Details'!S54</f>
        <v>0</v>
      </c>
      <c r="AT151" s="181">
        <f>'Securities Details'!T54</f>
        <v>0</v>
      </c>
      <c r="AU151" s="181">
        <f>'Securities Details'!U54</f>
        <v>0</v>
      </c>
      <c r="AV151" s="181" t="str">
        <f>IF(AU151="Yes",'Securities Details'!V54,"")</f>
        <v/>
      </c>
      <c r="AW151" s="181">
        <f>'Securities Details'!W54</f>
        <v>0</v>
      </c>
      <c r="AX151" s="181">
        <f>'Securities Details'!X54</f>
        <v>0</v>
      </c>
      <c r="AY151" s="186" t="str">
        <f>IF(AND(NOT(ISBLANK('Securities Details'!Y54)),AU151="Yes"),'Securities Details'!Y54,"")</f>
        <v/>
      </c>
      <c r="AZ151" s="181" t="str">
        <f>IF(AU151="Yes",'Securities Details'!Z54,"")</f>
        <v/>
      </c>
      <c r="BA151" s="181" t="e">
        <f>'Securities Details'!#REF!</f>
        <v>#REF!</v>
      </c>
      <c r="BB151" s="181" t="str">
        <f>IF(AU151="Yes",'Securities Details'!AA54,"")</f>
        <v/>
      </c>
      <c r="BC151" s="181" t="str">
        <f>IF(ISBLANK('Securities Details'!AB54),"",0)</f>
        <v/>
      </c>
      <c r="BD151" s="181">
        <f>'Securities Details'!AC54</f>
        <v>0</v>
      </c>
      <c r="BE151" s="181">
        <f>'Securities Details'!AD54</f>
        <v>0</v>
      </c>
      <c r="BF151" s="595">
        <f>'Securities Details'!AE54</f>
        <v>0</v>
      </c>
      <c r="BG151" s="181">
        <f>'Securities Details'!AF54</f>
        <v>0</v>
      </c>
      <c r="BH151" s="181">
        <f>'Securities Details'!AG54</f>
        <v>0</v>
      </c>
      <c r="BI151" s="181">
        <f>'Securities Details'!AH54</f>
        <v>0</v>
      </c>
      <c r="BJ151" s="181">
        <f>'Securities Details'!AI54</f>
        <v>0</v>
      </c>
      <c r="BK151" s="181">
        <f>'Securities Details'!AJ54</f>
        <v>0</v>
      </c>
      <c r="BL151" s="181">
        <f>'Securities Details'!AK54</f>
        <v>0</v>
      </c>
      <c r="BM151" s="181">
        <f>'Securities Details'!AL54</f>
        <v>0</v>
      </c>
      <c r="BN151" s="181" t="str">
        <f>IF('Securities Details'!AM54 = "","",IF('Securities Details'!$E$11="Yes",'Securities Details'!AM54,""))</f>
        <v/>
      </c>
      <c r="BO151" s="181" t="str">
        <f>IF('Securities Details'!AN54="","",IF('Securities Details'!$E$11="Yes",'Securities Details'!AN54,""))</f>
        <v/>
      </c>
      <c r="BP151" s="181" t="str">
        <f>IF('Securities Details'!$E$11="Yes",'Securities Details'!AO54,"")</f>
        <v/>
      </c>
      <c r="BQ151" t="str">
        <f>IF(BE151=SecDLookups!$R$2, (
IF(ISNUMBER(SEARCH("-",BF151)), TRIM(LEFT(BF151, SEARCH("-",BF151,1)-1)), BF151)),"")</f>
        <v/>
      </c>
      <c r="BR151" t="str">
        <f>IF(BE151=SecDLookups!$R$2, (
IF(ISNUMBER(SEARCH("-",BF151)), TRIM(RIGHT(BF151,LEN(BF151) - SEARCH("-",BF151,1))), BF151)),"")</f>
        <v/>
      </c>
      <c r="BS151" t="str">
        <f>IF(BE151=SecDLookups!$R$3,BF151,"")</f>
        <v/>
      </c>
      <c r="BT151" t="str">
        <f>IF(BE151=SecDLookups!$R$4,BF151,"")</f>
        <v/>
      </c>
      <c r="BU151" t="str">
        <f>IF(BG151=SecDLookups!$S$2,TRIM(LEFT(BH151, SEARCH("-",BH151,1)-1)),"")</f>
        <v/>
      </c>
      <c r="BV151" t="str">
        <f>IF(BG151=SecDLookups!$S$2,TRIM(RIGHT(BH151,LEN(BH151) -  SEARCH("-",BH151,1))),"")</f>
        <v/>
      </c>
      <c r="BW151" t="str">
        <f>IF(BG151=SecDLookups!$S$3,BH151,"")</f>
        <v/>
      </c>
      <c r="BX151" t="str">
        <f>IF(BG151=SecDLookups!$S$4,BH151,"")</f>
        <v/>
      </c>
      <c r="BY151" t="str">
        <f>IF(BI151=SecDLookups!$T$2,TRIM(LEFT(BJ151, SEARCH("-",BJ151,1)-1)),"")</f>
        <v/>
      </c>
      <c r="BZ151" t="str">
        <f>IF(BI151=SecDLookups!$T$2,TRIM(RIGHT(BJ151,LEN(BJ151) -  SEARCH("-",BJ151,1))),"")</f>
        <v/>
      </c>
      <c r="CA151" t="str">
        <f>IF(BI151=SecDLookups!$T$3,BJ151,"")</f>
        <v/>
      </c>
      <c r="CB151" t="str">
        <f>IF(BI151=SecDLookups!$T$4,BJ151,"")</f>
        <v/>
      </c>
      <c r="CC151" t="str">
        <f>IF(BK151=SecDLookups!$U$2,TRIM(LEFT(BL151, SEARCH("-",BL151,1)-1)),"")</f>
        <v/>
      </c>
      <c r="CD151" t="str">
        <f>IF(BK151=SecDLookups!$U$2,TRIM(RIGHT(BL151,LEN(BL151) -  SEARCH("-",BL151,1))),"")</f>
        <v/>
      </c>
      <c r="CE151" t="str">
        <f>IF(BK151=SecDLookups!$U$3,BL151,"")</f>
        <v/>
      </c>
      <c r="CF151" t="str">
        <f>IF(BK151=SecDLookups!$U$4,BL151,"")</f>
        <v/>
      </c>
    </row>
    <row r="152" spans="13:84" x14ac:dyDescent="0.25">
      <c r="T152" s="275"/>
      <c r="U152" s="2"/>
      <c r="V152" s="216" t="s">
        <v>115</v>
      </c>
      <c r="W152" s="216" t="s">
        <v>224</v>
      </c>
      <c r="X152" s="216">
        <f>Approval!E88</f>
        <v>0</v>
      </c>
      <c r="Y152" s="216">
        <f>Approval!D88</f>
        <v>0</v>
      </c>
      <c r="Z152" s="216" t="str">
        <f>VLOOKUP(W152,ApprovalLookups!$G$2:$H$16,2,FALSE)</f>
        <v>APPT</v>
      </c>
      <c r="AA152" s="293">
        <f>VLOOKUP(W152,ApprovalLookups!$G$2:$I$16,3,FALSE)</f>
        <v>0</v>
      </c>
      <c r="AB152" s="174"/>
      <c r="AC152" s="181">
        <f>'Securities Details'!C55</f>
        <v>0</v>
      </c>
      <c r="AD152" s="181">
        <f>'Securities Details'!D55</f>
        <v>0</v>
      </c>
      <c r="AE152" s="181">
        <f>'Securities Details'!E55</f>
        <v>0</v>
      </c>
      <c r="AF152" s="181">
        <f>'Securities Details'!F55</f>
        <v>0</v>
      </c>
      <c r="AG152" s="181">
        <f>'Securities Details'!G55</f>
        <v>0</v>
      </c>
      <c r="AH152" s="181">
        <f>'Securities Details'!H55</f>
        <v>0</v>
      </c>
      <c r="AI152" s="181">
        <f>'Securities Details'!I55</f>
        <v>0</v>
      </c>
      <c r="AJ152" s="181" t="str">
        <f t="shared" si="0"/>
        <v>0</v>
      </c>
      <c r="AK152" s="181">
        <f>'Securities Details'!K55</f>
        <v>0</v>
      </c>
      <c r="AL152" s="181">
        <f>'Securities Details'!L55</f>
        <v>0</v>
      </c>
      <c r="AM152" s="186">
        <f>'Securities Details'!M55</f>
        <v>0</v>
      </c>
      <c r="AN152" s="181">
        <f>'Securities Details'!N55</f>
        <v>0</v>
      </c>
      <c r="AO152" s="181">
        <f>'Securities Details'!O55</f>
        <v>0</v>
      </c>
      <c r="AP152" s="181">
        <f>'Securities Details'!P55</f>
        <v>0</v>
      </c>
      <c r="AQ152" s="181">
        <f>'Securities Details'!Q55</f>
        <v>0</v>
      </c>
      <c r="AR152" s="181">
        <f>'Securities Details'!R55</f>
        <v>0</v>
      </c>
      <c r="AS152" s="186">
        <f>'Securities Details'!S55</f>
        <v>0</v>
      </c>
      <c r="AT152" s="181">
        <f>'Securities Details'!T55</f>
        <v>0</v>
      </c>
      <c r="AU152" s="181">
        <f>'Securities Details'!U55</f>
        <v>0</v>
      </c>
      <c r="AV152" s="181" t="str">
        <f>IF(AU152="Yes",'Securities Details'!V55,"")</f>
        <v/>
      </c>
      <c r="AW152" s="181">
        <f>'Securities Details'!W55</f>
        <v>0</v>
      </c>
      <c r="AX152" s="181">
        <f>'Securities Details'!X55</f>
        <v>0</v>
      </c>
      <c r="AY152" s="186" t="str">
        <f>IF(AND(NOT(ISBLANK('Securities Details'!Y55)),AU152="Yes"),'Securities Details'!Y55,"")</f>
        <v/>
      </c>
      <c r="AZ152" s="181" t="str">
        <f>IF(AU152="Yes",'Securities Details'!Z55,"")</f>
        <v/>
      </c>
      <c r="BA152" s="181" t="e">
        <f>'Securities Details'!#REF!</f>
        <v>#REF!</v>
      </c>
      <c r="BB152" s="181" t="str">
        <f>IF(AU152="Yes",'Securities Details'!AA55,"")</f>
        <v/>
      </c>
      <c r="BC152" s="181" t="str">
        <f>IF(ISBLANK('Securities Details'!AB55),"",0)</f>
        <v/>
      </c>
      <c r="BD152" s="181">
        <f>'Securities Details'!AC55</f>
        <v>0</v>
      </c>
      <c r="BE152" s="181">
        <f>'Securities Details'!AD55</f>
        <v>0</v>
      </c>
      <c r="BF152" s="595">
        <f>'Securities Details'!AE55</f>
        <v>0</v>
      </c>
      <c r="BG152" s="181">
        <f>'Securities Details'!AF55</f>
        <v>0</v>
      </c>
      <c r="BH152" s="181">
        <f>'Securities Details'!AG55</f>
        <v>0</v>
      </c>
      <c r="BI152" s="181">
        <f>'Securities Details'!AH55</f>
        <v>0</v>
      </c>
      <c r="BJ152" s="181">
        <f>'Securities Details'!AI55</f>
        <v>0</v>
      </c>
      <c r="BK152" s="181">
        <f>'Securities Details'!AJ55</f>
        <v>0</v>
      </c>
      <c r="BL152" s="181">
        <f>'Securities Details'!AK55</f>
        <v>0</v>
      </c>
      <c r="BM152" s="181">
        <f>'Securities Details'!AL55</f>
        <v>0</v>
      </c>
      <c r="BN152" s="181" t="str">
        <f>IF('Securities Details'!AM55 = "","",IF('Securities Details'!$E$11="Yes",'Securities Details'!AM55,""))</f>
        <v/>
      </c>
      <c r="BO152" s="181" t="str">
        <f>IF('Securities Details'!AN55="","",IF('Securities Details'!$E$11="Yes",'Securities Details'!AN55,""))</f>
        <v/>
      </c>
      <c r="BP152" s="181" t="str">
        <f>IF('Securities Details'!$E$11="Yes",'Securities Details'!AO55,"")</f>
        <v/>
      </c>
      <c r="BQ152" t="str">
        <f>IF(BE152=SecDLookups!$R$2, (
IF(ISNUMBER(SEARCH("-",BF152)), TRIM(LEFT(BF152, SEARCH("-",BF152,1)-1)), BF152)),"")</f>
        <v/>
      </c>
      <c r="BR152" t="str">
        <f>IF(BE152=SecDLookups!$R$2, (
IF(ISNUMBER(SEARCH("-",BF152)), TRIM(RIGHT(BF152,LEN(BF152) - SEARCH("-",BF152,1))), BF152)),"")</f>
        <v/>
      </c>
      <c r="BS152" t="str">
        <f>IF(BE152=SecDLookups!$R$3,BF152,"")</f>
        <v/>
      </c>
      <c r="BT152" t="str">
        <f>IF(BE152=SecDLookups!$R$4,BF152,"")</f>
        <v/>
      </c>
      <c r="BU152" t="str">
        <f>IF(BG152=SecDLookups!$S$2,TRIM(LEFT(BH152, SEARCH("-",BH152,1)-1)),"")</f>
        <v/>
      </c>
      <c r="BV152" t="str">
        <f>IF(BG152=SecDLookups!$S$2,TRIM(RIGHT(BH152,LEN(BH152) -  SEARCH("-",BH152,1))),"")</f>
        <v/>
      </c>
      <c r="BW152" t="str">
        <f>IF(BG152=SecDLookups!$S$3,BH152,"")</f>
        <v/>
      </c>
      <c r="BX152" t="str">
        <f>IF(BG152=SecDLookups!$S$4,BH152,"")</f>
        <v/>
      </c>
      <c r="BY152" t="str">
        <f>IF(BI152=SecDLookups!$T$2,TRIM(LEFT(BJ152, SEARCH("-",BJ152,1)-1)),"")</f>
        <v/>
      </c>
      <c r="BZ152" t="str">
        <f>IF(BI152=SecDLookups!$T$2,TRIM(RIGHT(BJ152,LEN(BJ152) -  SEARCH("-",BJ152,1))),"")</f>
        <v/>
      </c>
      <c r="CA152" t="str">
        <f>IF(BI152=SecDLookups!$T$3,BJ152,"")</f>
        <v/>
      </c>
      <c r="CB152" t="str">
        <f>IF(BI152=SecDLookups!$T$4,BJ152,"")</f>
        <v/>
      </c>
      <c r="CC152" t="str">
        <f>IF(BK152=SecDLookups!$U$2,TRIM(LEFT(BL152, SEARCH("-",BL152,1)-1)),"")</f>
        <v/>
      </c>
      <c r="CD152" t="str">
        <f>IF(BK152=SecDLookups!$U$2,TRIM(RIGHT(BL152,LEN(BL152) -  SEARCH("-",BL152,1))),"")</f>
        <v/>
      </c>
      <c r="CE152" t="str">
        <f>IF(BK152=SecDLookups!$U$3,BL152,"")</f>
        <v/>
      </c>
      <c r="CF152" t="str">
        <f>IF(BK152=SecDLookups!$U$4,BL152,"")</f>
        <v/>
      </c>
    </row>
    <row r="153" spans="13:84" x14ac:dyDescent="0.25">
      <c r="T153" s="275"/>
      <c r="U153" s="2"/>
      <c r="V153" s="216" t="s">
        <v>115</v>
      </c>
      <c r="W153" s="216" t="s">
        <v>224</v>
      </c>
      <c r="X153" s="216">
        <f>Approval!E89</f>
        <v>0</v>
      </c>
      <c r="Y153" s="216">
        <f>Approval!D89</f>
        <v>0</v>
      </c>
      <c r="Z153" s="216" t="str">
        <f>VLOOKUP(W153,ApprovalLookups!$G$2:$H$16,2,FALSE)</f>
        <v>APPT</v>
      </c>
      <c r="AA153" s="293">
        <f>VLOOKUP(W153,ApprovalLookups!$G$2:$I$16,3,FALSE)</f>
        <v>0</v>
      </c>
      <c r="AB153" s="174"/>
      <c r="AC153" s="181">
        <f>'Securities Details'!C56</f>
        <v>0</v>
      </c>
      <c r="AD153" s="181">
        <f>'Securities Details'!D56</f>
        <v>0</v>
      </c>
      <c r="AE153" s="181">
        <f>'Securities Details'!E56</f>
        <v>0</v>
      </c>
      <c r="AF153" s="181">
        <f>'Securities Details'!F56</f>
        <v>0</v>
      </c>
      <c r="AG153" s="181">
        <f>'Securities Details'!G56</f>
        <v>0</v>
      </c>
      <c r="AH153" s="181">
        <f>'Securities Details'!H56</f>
        <v>0</v>
      </c>
      <c r="AI153" s="181">
        <f>'Securities Details'!I56</f>
        <v>0</v>
      </c>
      <c r="AJ153" s="181" t="str">
        <f t="shared" si="0"/>
        <v>0</v>
      </c>
      <c r="AK153" s="181">
        <f>'Securities Details'!K56</f>
        <v>0</v>
      </c>
      <c r="AL153" s="181">
        <f>'Securities Details'!L56</f>
        <v>0</v>
      </c>
      <c r="AM153" s="186">
        <f>'Securities Details'!M56</f>
        <v>0</v>
      </c>
      <c r="AN153" s="181">
        <f>'Securities Details'!N56</f>
        <v>0</v>
      </c>
      <c r="AO153" s="181">
        <f>'Securities Details'!O56</f>
        <v>0</v>
      </c>
      <c r="AP153" s="181">
        <f>'Securities Details'!P56</f>
        <v>0</v>
      </c>
      <c r="AQ153" s="181">
        <f>'Securities Details'!Q56</f>
        <v>0</v>
      </c>
      <c r="AR153" s="181">
        <f>'Securities Details'!R56</f>
        <v>0</v>
      </c>
      <c r="AS153" s="186">
        <f>'Securities Details'!S56</f>
        <v>0</v>
      </c>
      <c r="AT153" s="181">
        <f>'Securities Details'!T56</f>
        <v>0</v>
      </c>
      <c r="AU153" s="181">
        <f>'Securities Details'!U56</f>
        <v>0</v>
      </c>
      <c r="AV153" s="181" t="str">
        <f>IF(AU153="Yes",'Securities Details'!V56,"")</f>
        <v/>
      </c>
      <c r="AW153" s="181">
        <f>'Securities Details'!W56</f>
        <v>0</v>
      </c>
      <c r="AX153" s="181">
        <f>'Securities Details'!X56</f>
        <v>0</v>
      </c>
      <c r="AY153" s="186" t="str">
        <f>IF(AND(NOT(ISBLANK('Securities Details'!Y56)),AU153="Yes"),'Securities Details'!Y56,"")</f>
        <v/>
      </c>
      <c r="AZ153" s="181" t="str">
        <f>IF(AU153="Yes",'Securities Details'!Z56,"")</f>
        <v/>
      </c>
      <c r="BA153" s="181" t="e">
        <f>'Securities Details'!#REF!</f>
        <v>#REF!</v>
      </c>
      <c r="BB153" s="181" t="str">
        <f>IF(AU153="Yes",'Securities Details'!AA56,"")</f>
        <v/>
      </c>
      <c r="BC153" s="181" t="str">
        <f>IF(ISBLANK('Securities Details'!AB56),"",0)</f>
        <v/>
      </c>
      <c r="BD153" s="181">
        <f>'Securities Details'!AC56</f>
        <v>0</v>
      </c>
      <c r="BE153" s="181">
        <f>'Securities Details'!AD56</f>
        <v>0</v>
      </c>
      <c r="BF153" s="595">
        <f>'Securities Details'!AE56</f>
        <v>0</v>
      </c>
      <c r="BG153" s="181">
        <f>'Securities Details'!AF56</f>
        <v>0</v>
      </c>
      <c r="BH153" s="181">
        <f>'Securities Details'!AG56</f>
        <v>0</v>
      </c>
      <c r="BI153" s="181">
        <f>'Securities Details'!AH56</f>
        <v>0</v>
      </c>
      <c r="BJ153" s="181">
        <f>'Securities Details'!AI56</f>
        <v>0</v>
      </c>
      <c r="BK153" s="181">
        <f>'Securities Details'!AJ56</f>
        <v>0</v>
      </c>
      <c r="BL153" s="181">
        <f>'Securities Details'!AK56</f>
        <v>0</v>
      </c>
      <c r="BM153" s="181">
        <f>'Securities Details'!AL56</f>
        <v>0</v>
      </c>
      <c r="BN153" s="181" t="str">
        <f>IF('Securities Details'!AM56 = "","",IF('Securities Details'!$E$11="Yes",'Securities Details'!AM56,""))</f>
        <v/>
      </c>
      <c r="BO153" s="181" t="str">
        <f>IF('Securities Details'!AN56="","",IF('Securities Details'!$E$11="Yes",'Securities Details'!AN56,""))</f>
        <v/>
      </c>
      <c r="BP153" s="181" t="str">
        <f>IF('Securities Details'!$E$11="Yes",'Securities Details'!AO56,"")</f>
        <v/>
      </c>
      <c r="BQ153" t="str">
        <f>IF(BE153=SecDLookups!$R$2, (
IF(ISNUMBER(SEARCH("-",BF153)), TRIM(LEFT(BF153, SEARCH("-",BF153,1)-1)), BF153)),"")</f>
        <v/>
      </c>
      <c r="BR153" t="str">
        <f>IF(BE153=SecDLookups!$R$2, (
IF(ISNUMBER(SEARCH("-",BF153)), TRIM(RIGHT(BF153,LEN(BF153) - SEARCH("-",BF153,1))), BF153)),"")</f>
        <v/>
      </c>
      <c r="BS153" t="str">
        <f>IF(BE153=SecDLookups!$R$3,BF153,"")</f>
        <v/>
      </c>
      <c r="BT153" t="str">
        <f>IF(BE153=SecDLookups!$R$4,BF153,"")</f>
        <v/>
      </c>
      <c r="BU153" t="str">
        <f>IF(BG153=SecDLookups!$S$2,TRIM(LEFT(BH153, SEARCH("-",BH153,1)-1)),"")</f>
        <v/>
      </c>
      <c r="BV153" t="str">
        <f>IF(BG153=SecDLookups!$S$2,TRIM(RIGHT(BH153,LEN(BH153) -  SEARCH("-",BH153,1))),"")</f>
        <v/>
      </c>
      <c r="BW153" t="str">
        <f>IF(BG153=SecDLookups!$S$3,BH153,"")</f>
        <v/>
      </c>
      <c r="BX153" t="str">
        <f>IF(BG153=SecDLookups!$S$4,BH153,"")</f>
        <v/>
      </c>
      <c r="BY153" t="str">
        <f>IF(BI153=SecDLookups!$T$2,TRIM(LEFT(BJ153, SEARCH("-",BJ153,1)-1)),"")</f>
        <v/>
      </c>
      <c r="BZ153" t="str">
        <f>IF(BI153=SecDLookups!$T$2,TRIM(RIGHT(BJ153,LEN(BJ153) -  SEARCH("-",BJ153,1))),"")</f>
        <v/>
      </c>
      <c r="CA153" t="str">
        <f>IF(BI153=SecDLookups!$T$3,BJ153,"")</f>
        <v/>
      </c>
      <c r="CB153" t="str">
        <f>IF(BI153=SecDLookups!$T$4,BJ153,"")</f>
        <v/>
      </c>
      <c r="CC153" t="str">
        <f>IF(BK153=SecDLookups!$U$2,TRIM(LEFT(BL153, SEARCH("-",BL153,1)-1)),"")</f>
        <v/>
      </c>
      <c r="CD153" t="str">
        <f>IF(BK153=SecDLookups!$U$2,TRIM(RIGHT(BL153,LEN(BL153) -  SEARCH("-",BL153,1))),"")</f>
        <v/>
      </c>
      <c r="CE153" t="str">
        <f>IF(BK153=SecDLookups!$U$3,BL153,"")</f>
        <v/>
      </c>
      <c r="CF153" t="str">
        <f>IF(BK153=SecDLookups!$U$4,BL153,"")</f>
        <v/>
      </c>
    </row>
    <row r="154" spans="13:84" x14ac:dyDescent="0.25">
      <c r="T154" s="275"/>
      <c r="U154" s="2"/>
      <c r="V154" s="216" t="s">
        <v>115</v>
      </c>
      <c r="W154" s="216" t="s">
        <v>224</v>
      </c>
      <c r="X154" s="216">
        <f>Approval!E90</f>
        <v>0</v>
      </c>
      <c r="Y154" s="216">
        <f>Approval!D90</f>
        <v>0</v>
      </c>
      <c r="Z154" s="216" t="str">
        <f>VLOOKUP(W154,ApprovalLookups!$G$2:$H$16,2,FALSE)</f>
        <v>APPT</v>
      </c>
      <c r="AA154" s="293">
        <f>VLOOKUP(W154,ApprovalLookups!$G$2:$I$16,3,FALSE)</f>
        <v>0</v>
      </c>
      <c r="AB154" s="174"/>
      <c r="AC154" s="181">
        <f>'Securities Details'!C57</f>
        <v>0</v>
      </c>
      <c r="AD154" s="181">
        <f>'Securities Details'!D57</f>
        <v>0</v>
      </c>
      <c r="AE154" s="181">
        <f>'Securities Details'!E57</f>
        <v>0</v>
      </c>
      <c r="AF154" s="181">
        <f>'Securities Details'!F57</f>
        <v>0</v>
      </c>
      <c r="AG154" s="181">
        <f>'Securities Details'!G57</f>
        <v>0</v>
      </c>
      <c r="AH154" s="181">
        <f>'Securities Details'!H57</f>
        <v>0</v>
      </c>
      <c r="AI154" s="181">
        <f>'Securities Details'!I57</f>
        <v>0</v>
      </c>
      <c r="AJ154" s="181" t="str">
        <f t="shared" si="0"/>
        <v>0</v>
      </c>
      <c r="AK154" s="181">
        <f>'Securities Details'!K57</f>
        <v>0</v>
      </c>
      <c r="AL154" s="181">
        <f>'Securities Details'!L57</f>
        <v>0</v>
      </c>
      <c r="AM154" s="186">
        <f>'Securities Details'!M57</f>
        <v>0</v>
      </c>
      <c r="AN154" s="181">
        <f>'Securities Details'!N57</f>
        <v>0</v>
      </c>
      <c r="AO154" s="181">
        <f>'Securities Details'!O57</f>
        <v>0</v>
      </c>
      <c r="AP154" s="181">
        <f>'Securities Details'!P57</f>
        <v>0</v>
      </c>
      <c r="AQ154" s="181">
        <f>'Securities Details'!Q57</f>
        <v>0</v>
      </c>
      <c r="AR154" s="181">
        <f>'Securities Details'!R57</f>
        <v>0</v>
      </c>
      <c r="AS154" s="186">
        <f>'Securities Details'!S57</f>
        <v>0</v>
      </c>
      <c r="AT154" s="181">
        <f>'Securities Details'!T57</f>
        <v>0</v>
      </c>
      <c r="AU154" s="181">
        <f>'Securities Details'!U57</f>
        <v>0</v>
      </c>
      <c r="AV154" s="181" t="str">
        <f>IF(AU154="Yes",'Securities Details'!V57,"")</f>
        <v/>
      </c>
      <c r="AW154" s="181">
        <f>'Securities Details'!W57</f>
        <v>0</v>
      </c>
      <c r="AX154" s="181">
        <f>'Securities Details'!X57</f>
        <v>0</v>
      </c>
      <c r="AY154" s="186" t="str">
        <f>IF(AND(NOT(ISBLANK('Securities Details'!Y57)),AU154="Yes"),'Securities Details'!Y57,"")</f>
        <v/>
      </c>
      <c r="AZ154" s="181" t="str">
        <f>IF(AU154="Yes",'Securities Details'!Z57,"")</f>
        <v/>
      </c>
      <c r="BA154" s="181" t="e">
        <f>'Securities Details'!#REF!</f>
        <v>#REF!</v>
      </c>
      <c r="BB154" s="181" t="str">
        <f>IF(AU154="Yes",'Securities Details'!AA57,"")</f>
        <v/>
      </c>
      <c r="BC154" s="181" t="str">
        <f>IF(ISBLANK('Securities Details'!AB57),"",0)</f>
        <v/>
      </c>
      <c r="BD154" s="181">
        <f>'Securities Details'!AC57</f>
        <v>0</v>
      </c>
      <c r="BE154" s="181">
        <f>'Securities Details'!AD57</f>
        <v>0</v>
      </c>
      <c r="BF154" s="595">
        <f>'Securities Details'!AE57</f>
        <v>0</v>
      </c>
      <c r="BG154" s="181">
        <f>'Securities Details'!AF57</f>
        <v>0</v>
      </c>
      <c r="BH154" s="181">
        <f>'Securities Details'!AG57</f>
        <v>0</v>
      </c>
      <c r="BI154" s="181">
        <f>'Securities Details'!AH57</f>
        <v>0</v>
      </c>
      <c r="BJ154" s="181">
        <f>'Securities Details'!AI57</f>
        <v>0</v>
      </c>
      <c r="BK154" s="181">
        <f>'Securities Details'!AJ57</f>
        <v>0</v>
      </c>
      <c r="BL154" s="181">
        <f>'Securities Details'!AK57</f>
        <v>0</v>
      </c>
      <c r="BM154" s="181">
        <f>'Securities Details'!AL57</f>
        <v>0</v>
      </c>
      <c r="BN154" s="181" t="str">
        <f>IF('Securities Details'!AM57 = "","",IF('Securities Details'!$E$11="Yes",'Securities Details'!AM57,""))</f>
        <v/>
      </c>
      <c r="BO154" s="181" t="str">
        <f>IF('Securities Details'!AN57="","",IF('Securities Details'!$E$11="Yes",'Securities Details'!AN57,""))</f>
        <v/>
      </c>
      <c r="BP154" s="181" t="str">
        <f>IF('Securities Details'!$E$11="Yes",'Securities Details'!AO57,"")</f>
        <v/>
      </c>
      <c r="BQ154" t="str">
        <f>IF(BE154=SecDLookups!$R$2, (
IF(ISNUMBER(SEARCH("-",BF154)), TRIM(LEFT(BF154, SEARCH("-",BF154,1)-1)), BF154)),"")</f>
        <v/>
      </c>
      <c r="BR154" t="str">
        <f>IF(BE154=SecDLookups!$R$2, (
IF(ISNUMBER(SEARCH("-",BF154)), TRIM(RIGHT(BF154,LEN(BF154) - SEARCH("-",BF154,1))), BF154)),"")</f>
        <v/>
      </c>
      <c r="BS154" t="str">
        <f>IF(BE154=SecDLookups!$R$3,BF154,"")</f>
        <v/>
      </c>
      <c r="BT154" t="str">
        <f>IF(BE154=SecDLookups!$R$4,BF154,"")</f>
        <v/>
      </c>
      <c r="BU154" t="str">
        <f>IF(BG154=SecDLookups!$S$2,TRIM(LEFT(BH154, SEARCH("-",BH154,1)-1)),"")</f>
        <v/>
      </c>
      <c r="BV154" t="str">
        <f>IF(BG154=SecDLookups!$S$2,TRIM(RIGHT(BH154,LEN(BH154) -  SEARCH("-",BH154,1))),"")</f>
        <v/>
      </c>
      <c r="BW154" t="str">
        <f>IF(BG154=SecDLookups!$S$3,BH154,"")</f>
        <v/>
      </c>
      <c r="BX154" t="str">
        <f>IF(BG154=SecDLookups!$S$4,BH154,"")</f>
        <v/>
      </c>
      <c r="BY154" t="str">
        <f>IF(BI154=SecDLookups!$T$2,TRIM(LEFT(BJ154, SEARCH("-",BJ154,1)-1)),"")</f>
        <v/>
      </c>
      <c r="BZ154" t="str">
        <f>IF(BI154=SecDLookups!$T$2,TRIM(RIGHT(BJ154,LEN(BJ154) -  SEARCH("-",BJ154,1))),"")</f>
        <v/>
      </c>
      <c r="CA154" t="str">
        <f>IF(BI154=SecDLookups!$T$3,BJ154,"")</f>
        <v/>
      </c>
      <c r="CB154" t="str">
        <f>IF(BI154=SecDLookups!$T$4,BJ154,"")</f>
        <v/>
      </c>
      <c r="CC154" t="str">
        <f>IF(BK154=SecDLookups!$U$2,TRIM(LEFT(BL154, SEARCH("-",BL154,1)-1)),"")</f>
        <v/>
      </c>
      <c r="CD154" t="str">
        <f>IF(BK154=SecDLookups!$U$2,TRIM(RIGHT(BL154,LEN(BL154) -  SEARCH("-",BL154,1))),"")</f>
        <v/>
      </c>
      <c r="CE154" t="str">
        <f>IF(BK154=SecDLookups!$U$3,BL154,"")</f>
        <v/>
      </c>
      <c r="CF154" t="str">
        <f>IF(BK154=SecDLookups!$U$4,BL154,"")</f>
        <v/>
      </c>
    </row>
    <row r="155" spans="13:84" x14ac:dyDescent="0.25">
      <c r="T155" s="275"/>
      <c r="U155" s="2"/>
      <c r="V155" s="216" t="s">
        <v>115</v>
      </c>
      <c r="W155" s="216" t="s">
        <v>224</v>
      </c>
      <c r="X155" s="216">
        <f>Approval!E91</f>
        <v>0</v>
      </c>
      <c r="Y155" s="216">
        <f>Approval!D91</f>
        <v>0</v>
      </c>
      <c r="Z155" s="216" t="str">
        <f>VLOOKUP(W155,ApprovalLookups!$G$2:$H$16,2,FALSE)</f>
        <v>APPT</v>
      </c>
      <c r="AA155" s="293">
        <f>VLOOKUP(W155,ApprovalLookups!$G$2:$I$16,3,FALSE)</f>
        <v>0</v>
      </c>
      <c r="AB155" s="174"/>
      <c r="AC155" s="181">
        <f>'Securities Details'!C58</f>
        <v>0</v>
      </c>
      <c r="AD155" s="181">
        <f>'Securities Details'!D58</f>
        <v>0</v>
      </c>
      <c r="AE155" s="181">
        <f>'Securities Details'!E58</f>
        <v>0</v>
      </c>
      <c r="AF155" s="181">
        <f>'Securities Details'!F58</f>
        <v>0</v>
      </c>
      <c r="AG155" s="181">
        <f>'Securities Details'!G58</f>
        <v>0</v>
      </c>
      <c r="AH155" s="181">
        <f>'Securities Details'!H58</f>
        <v>0</v>
      </c>
      <c r="AI155" s="181">
        <f>'Securities Details'!I58</f>
        <v>0</v>
      </c>
      <c r="AJ155" s="181" t="str">
        <f t="shared" si="0"/>
        <v>0</v>
      </c>
      <c r="AK155" s="181">
        <f>'Securities Details'!K58</f>
        <v>0</v>
      </c>
      <c r="AL155" s="181">
        <f>'Securities Details'!L58</f>
        <v>0</v>
      </c>
      <c r="AM155" s="186">
        <f>'Securities Details'!M58</f>
        <v>0</v>
      </c>
      <c r="AN155" s="181">
        <f>'Securities Details'!N58</f>
        <v>0</v>
      </c>
      <c r="AO155" s="181">
        <f>'Securities Details'!O58</f>
        <v>0</v>
      </c>
      <c r="AP155" s="181">
        <f>'Securities Details'!P58</f>
        <v>0</v>
      </c>
      <c r="AQ155" s="181">
        <f>'Securities Details'!Q58</f>
        <v>0</v>
      </c>
      <c r="AR155" s="181">
        <f>'Securities Details'!R58</f>
        <v>0</v>
      </c>
      <c r="AS155" s="186">
        <f>'Securities Details'!S58</f>
        <v>0</v>
      </c>
      <c r="AT155" s="181">
        <f>'Securities Details'!T58</f>
        <v>0</v>
      </c>
      <c r="AU155" s="181">
        <f>'Securities Details'!U58</f>
        <v>0</v>
      </c>
      <c r="AV155" s="181" t="str">
        <f>IF(AU155="Yes",'Securities Details'!V58,"")</f>
        <v/>
      </c>
      <c r="AW155" s="181">
        <f>'Securities Details'!W58</f>
        <v>0</v>
      </c>
      <c r="AX155" s="181">
        <f>'Securities Details'!X58</f>
        <v>0</v>
      </c>
      <c r="AY155" s="186" t="str">
        <f>IF(AND(NOT(ISBLANK('Securities Details'!Y58)),AU155="Yes"),'Securities Details'!Y58,"")</f>
        <v/>
      </c>
      <c r="AZ155" s="181" t="str">
        <f>IF(AU155="Yes",'Securities Details'!Z58,"")</f>
        <v/>
      </c>
      <c r="BA155" s="181" t="e">
        <f>'Securities Details'!#REF!</f>
        <v>#REF!</v>
      </c>
      <c r="BB155" s="181" t="str">
        <f>IF(AU155="Yes",'Securities Details'!AA58,"")</f>
        <v/>
      </c>
      <c r="BC155" s="181" t="str">
        <f>IF(ISBLANK('Securities Details'!AB58),"",0)</f>
        <v/>
      </c>
      <c r="BD155" s="181">
        <f>'Securities Details'!AC58</f>
        <v>0</v>
      </c>
      <c r="BE155" s="181">
        <f>'Securities Details'!AD58</f>
        <v>0</v>
      </c>
      <c r="BF155" s="595">
        <f>'Securities Details'!AE58</f>
        <v>0</v>
      </c>
      <c r="BG155" s="181">
        <f>'Securities Details'!AF58</f>
        <v>0</v>
      </c>
      <c r="BH155" s="181">
        <f>'Securities Details'!AG58</f>
        <v>0</v>
      </c>
      <c r="BI155" s="181">
        <f>'Securities Details'!AH58</f>
        <v>0</v>
      </c>
      <c r="BJ155" s="181">
        <f>'Securities Details'!AI58</f>
        <v>0</v>
      </c>
      <c r="BK155" s="181">
        <f>'Securities Details'!AJ58</f>
        <v>0</v>
      </c>
      <c r="BL155" s="181">
        <f>'Securities Details'!AK58</f>
        <v>0</v>
      </c>
      <c r="BM155" s="181">
        <f>'Securities Details'!AL58</f>
        <v>0</v>
      </c>
      <c r="BN155" s="181" t="str">
        <f>IF('Securities Details'!AM58 = "","",IF('Securities Details'!$E$11="Yes",'Securities Details'!AM58,""))</f>
        <v/>
      </c>
      <c r="BO155" s="181" t="str">
        <f>IF('Securities Details'!AN58="","",IF('Securities Details'!$E$11="Yes",'Securities Details'!AN58,""))</f>
        <v/>
      </c>
      <c r="BP155" s="181" t="str">
        <f>IF('Securities Details'!$E$11="Yes",'Securities Details'!AO58,"")</f>
        <v/>
      </c>
      <c r="BQ155" t="str">
        <f>IF(BE155=SecDLookups!$R$2, (
IF(ISNUMBER(SEARCH("-",BF155)), TRIM(LEFT(BF155, SEARCH("-",BF155,1)-1)), BF155)),"")</f>
        <v/>
      </c>
      <c r="BR155" t="str">
        <f>IF(BE155=SecDLookups!$R$2, (
IF(ISNUMBER(SEARCH("-",BF155)), TRIM(RIGHT(BF155,LEN(BF155) - SEARCH("-",BF155,1))), BF155)),"")</f>
        <v/>
      </c>
      <c r="BS155" t="str">
        <f>IF(BE155=SecDLookups!$R$3,BF155,"")</f>
        <v/>
      </c>
      <c r="BT155" t="str">
        <f>IF(BE155=SecDLookups!$R$4,BF155,"")</f>
        <v/>
      </c>
      <c r="BU155" t="str">
        <f>IF(BG155=SecDLookups!$S$2,TRIM(LEFT(BH155, SEARCH("-",BH155,1)-1)),"")</f>
        <v/>
      </c>
      <c r="BV155" t="str">
        <f>IF(BG155=SecDLookups!$S$2,TRIM(RIGHT(BH155,LEN(BH155) -  SEARCH("-",BH155,1))),"")</f>
        <v/>
      </c>
      <c r="BW155" t="str">
        <f>IF(BG155=SecDLookups!$S$3,BH155,"")</f>
        <v/>
      </c>
      <c r="BX155" t="str">
        <f>IF(BG155=SecDLookups!$S$4,BH155,"")</f>
        <v/>
      </c>
      <c r="BY155" t="str">
        <f>IF(BI155=SecDLookups!$T$2,TRIM(LEFT(BJ155, SEARCH("-",BJ155,1)-1)),"")</f>
        <v/>
      </c>
      <c r="BZ155" t="str">
        <f>IF(BI155=SecDLookups!$T$2,TRIM(RIGHT(BJ155,LEN(BJ155) -  SEARCH("-",BJ155,1))),"")</f>
        <v/>
      </c>
      <c r="CA155" t="str">
        <f>IF(BI155=SecDLookups!$T$3,BJ155,"")</f>
        <v/>
      </c>
      <c r="CB155" t="str">
        <f>IF(BI155=SecDLookups!$T$4,BJ155,"")</f>
        <v/>
      </c>
      <c r="CC155" t="str">
        <f>IF(BK155=SecDLookups!$U$2,TRIM(LEFT(BL155, SEARCH("-",BL155,1)-1)),"")</f>
        <v/>
      </c>
      <c r="CD155" t="str">
        <f>IF(BK155=SecDLookups!$U$2,TRIM(RIGHT(BL155,LEN(BL155) -  SEARCH("-",BL155,1))),"")</f>
        <v/>
      </c>
      <c r="CE155" t="str">
        <f>IF(BK155=SecDLookups!$U$3,BL155,"")</f>
        <v/>
      </c>
      <c r="CF155" t="str">
        <f>IF(BK155=SecDLookups!$U$4,BL155,"")</f>
        <v/>
      </c>
    </row>
    <row r="156" spans="13:84" x14ac:dyDescent="0.25">
      <c r="T156" s="278"/>
      <c r="U156" s="279"/>
      <c r="V156" s="216" t="s">
        <v>115</v>
      </c>
      <c r="W156" s="216" t="s">
        <v>224</v>
      </c>
      <c r="X156" s="216">
        <f>Approval!E92</f>
        <v>0</v>
      </c>
      <c r="Y156" s="216">
        <f>Approval!D92</f>
        <v>0</v>
      </c>
      <c r="Z156" s="216" t="str">
        <f>VLOOKUP(W156,ApprovalLookups!$G$2:$H$16,2,FALSE)</f>
        <v>APPT</v>
      </c>
      <c r="AA156" s="293">
        <f>VLOOKUP(W156,ApprovalLookups!$G$2:$I$16,3,FALSE)</f>
        <v>0</v>
      </c>
      <c r="AB156" s="174"/>
      <c r="AC156" s="181">
        <f>'Securities Details'!C59</f>
        <v>0</v>
      </c>
      <c r="AD156" s="181">
        <f>'Securities Details'!D59</f>
        <v>0</v>
      </c>
      <c r="AE156" s="181">
        <f>'Securities Details'!E59</f>
        <v>0</v>
      </c>
      <c r="AF156" s="181">
        <f>'Securities Details'!F59</f>
        <v>0</v>
      </c>
      <c r="AG156" s="181">
        <f>'Securities Details'!G59</f>
        <v>0</v>
      </c>
      <c r="AH156" s="181">
        <f>'Securities Details'!H59</f>
        <v>0</v>
      </c>
      <c r="AI156" s="181">
        <f>'Securities Details'!I59</f>
        <v>0</v>
      </c>
      <c r="AJ156" s="181" t="str">
        <f t="shared" si="0"/>
        <v>0</v>
      </c>
      <c r="AK156" s="181">
        <f>'Securities Details'!K59</f>
        <v>0</v>
      </c>
      <c r="AL156" s="181">
        <f>'Securities Details'!L59</f>
        <v>0</v>
      </c>
      <c r="AM156" s="186">
        <f>'Securities Details'!M59</f>
        <v>0</v>
      </c>
      <c r="AN156" s="181">
        <f>'Securities Details'!N59</f>
        <v>0</v>
      </c>
      <c r="AO156" s="181">
        <f>'Securities Details'!O59</f>
        <v>0</v>
      </c>
      <c r="AP156" s="181">
        <f>'Securities Details'!P59</f>
        <v>0</v>
      </c>
      <c r="AQ156" s="181">
        <f>'Securities Details'!Q59</f>
        <v>0</v>
      </c>
      <c r="AR156" s="181">
        <f>'Securities Details'!R59</f>
        <v>0</v>
      </c>
      <c r="AS156" s="186">
        <f>'Securities Details'!S59</f>
        <v>0</v>
      </c>
      <c r="AT156" s="181">
        <f>'Securities Details'!T59</f>
        <v>0</v>
      </c>
      <c r="AU156" s="181">
        <f>'Securities Details'!U59</f>
        <v>0</v>
      </c>
      <c r="AV156" s="181" t="str">
        <f>IF(AU156="Yes",'Securities Details'!V59,"")</f>
        <v/>
      </c>
      <c r="AW156" s="181">
        <f>'Securities Details'!W59</f>
        <v>0</v>
      </c>
      <c r="AX156" s="181">
        <f>'Securities Details'!X59</f>
        <v>0</v>
      </c>
      <c r="AY156" s="186" t="str">
        <f>IF(AND(NOT(ISBLANK('Securities Details'!Y59)),AU156="Yes"),'Securities Details'!Y59,"")</f>
        <v/>
      </c>
      <c r="AZ156" s="181" t="str">
        <f>IF(AU156="Yes",'Securities Details'!Z59,"")</f>
        <v/>
      </c>
      <c r="BA156" s="181" t="e">
        <f>'Securities Details'!#REF!</f>
        <v>#REF!</v>
      </c>
      <c r="BB156" s="181" t="str">
        <f>IF(AU156="Yes",'Securities Details'!AA59,"")</f>
        <v/>
      </c>
      <c r="BC156" s="181" t="str">
        <f>IF(ISBLANK('Securities Details'!AB59),"",0)</f>
        <v/>
      </c>
      <c r="BD156" s="181">
        <f>'Securities Details'!AC59</f>
        <v>0</v>
      </c>
      <c r="BE156" s="181">
        <f>'Securities Details'!AD59</f>
        <v>0</v>
      </c>
      <c r="BF156" s="595">
        <f>'Securities Details'!AE59</f>
        <v>0</v>
      </c>
      <c r="BG156" s="181">
        <f>'Securities Details'!AF59</f>
        <v>0</v>
      </c>
      <c r="BH156" s="181">
        <f>'Securities Details'!AG59</f>
        <v>0</v>
      </c>
      <c r="BI156" s="181">
        <f>'Securities Details'!AH59</f>
        <v>0</v>
      </c>
      <c r="BJ156" s="181">
        <f>'Securities Details'!AI59</f>
        <v>0</v>
      </c>
      <c r="BK156" s="181">
        <f>'Securities Details'!AJ59</f>
        <v>0</v>
      </c>
      <c r="BL156" s="181">
        <f>'Securities Details'!AK59</f>
        <v>0</v>
      </c>
      <c r="BM156" s="181">
        <f>'Securities Details'!AL59</f>
        <v>0</v>
      </c>
      <c r="BN156" s="181" t="str">
        <f>IF('Securities Details'!AM59 = "","",IF('Securities Details'!$E$11="Yes",'Securities Details'!AM59,""))</f>
        <v/>
      </c>
      <c r="BO156" s="181" t="str">
        <f>IF('Securities Details'!AN59="","",IF('Securities Details'!$E$11="Yes",'Securities Details'!AN59,""))</f>
        <v/>
      </c>
      <c r="BP156" s="181" t="str">
        <f>IF('Securities Details'!$E$11="Yes",'Securities Details'!AO59,"")</f>
        <v/>
      </c>
      <c r="BQ156" t="str">
        <f>IF(BE156=SecDLookups!$R$2, (
IF(ISNUMBER(SEARCH("-",BF156)), TRIM(LEFT(BF156, SEARCH("-",BF156,1)-1)), BF156)),"")</f>
        <v/>
      </c>
      <c r="BR156" t="str">
        <f>IF(BE156=SecDLookups!$R$2, (
IF(ISNUMBER(SEARCH("-",BF156)), TRIM(RIGHT(BF156,LEN(BF156) - SEARCH("-",BF156,1))), BF156)),"")</f>
        <v/>
      </c>
      <c r="BS156" t="str">
        <f>IF(BE156=SecDLookups!$R$3,BF156,"")</f>
        <v/>
      </c>
      <c r="BT156" t="str">
        <f>IF(BE156=SecDLookups!$R$4,BF156,"")</f>
        <v/>
      </c>
      <c r="BU156" t="str">
        <f>IF(BG156=SecDLookups!$S$2,TRIM(LEFT(BH156, SEARCH("-",BH156,1)-1)),"")</f>
        <v/>
      </c>
      <c r="BV156" t="str">
        <f>IF(BG156=SecDLookups!$S$2,TRIM(RIGHT(BH156,LEN(BH156) -  SEARCH("-",BH156,1))),"")</f>
        <v/>
      </c>
      <c r="BW156" t="str">
        <f>IF(BG156=SecDLookups!$S$3,BH156,"")</f>
        <v/>
      </c>
      <c r="BX156" t="str">
        <f>IF(BG156=SecDLookups!$S$4,BH156,"")</f>
        <v/>
      </c>
      <c r="BY156" t="str">
        <f>IF(BI156=SecDLookups!$T$2,TRIM(LEFT(BJ156, SEARCH("-",BJ156,1)-1)),"")</f>
        <v/>
      </c>
      <c r="BZ156" t="str">
        <f>IF(BI156=SecDLookups!$T$2,TRIM(RIGHT(BJ156,LEN(BJ156) -  SEARCH("-",BJ156,1))),"")</f>
        <v/>
      </c>
      <c r="CA156" t="str">
        <f>IF(BI156=SecDLookups!$T$3,BJ156,"")</f>
        <v/>
      </c>
      <c r="CB156" t="str">
        <f>IF(BI156=SecDLookups!$T$4,BJ156,"")</f>
        <v/>
      </c>
      <c r="CC156" t="str">
        <f>IF(BK156=SecDLookups!$U$2,TRIM(LEFT(BL156, SEARCH("-",BL156,1)-1)),"")</f>
        <v/>
      </c>
      <c r="CD156" t="str">
        <f>IF(BK156=SecDLookups!$U$2,TRIM(RIGHT(BL156,LEN(BL156) -  SEARCH("-",BL156,1))),"")</f>
        <v/>
      </c>
      <c r="CE156" t="str">
        <f>IF(BK156=SecDLookups!$U$3,BL156,"")</f>
        <v/>
      </c>
      <c r="CF156" t="str">
        <f>IF(BK156=SecDLookups!$U$4,BL156,"")</f>
        <v/>
      </c>
    </row>
    <row r="157" spans="13:84" x14ac:dyDescent="0.25">
      <c r="V157" s="216" t="s">
        <v>115</v>
      </c>
      <c r="W157" s="216" t="s">
        <v>224</v>
      </c>
      <c r="X157" s="216">
        <f>Approval!E93</f>
        <v>0</v>
      </c>
      <c r="Y157" s="216">
        <f>Approval!D93</f>
        <v>0</v>
      </c>
      <c r="Z157" s="216" t="str">
        <f>VLOOKUP(W157,ApprovalLookups!$G$2:$H$16,2,FALSE)</f>
        <v>APPT</v>
      </c>
      <c r="AA157" s="293">
        <f>VLOOKUP(W157,ApprovalLookups!$G$2:$I$16,3,FALSE)</f>
        <v>0</v>
      </c>
      <c r="AB157" s="174"/>
      <c r="AC157" s="181">
        <f>'Securities Details'!C60</f>
        <v>0</v>
      </c>
      <c r="AD157" s="181">
        <f>'Securities Details'!D60</f>
        <v>0</v>
      </c>
      <c r="AE157" s="181">
        <f>'Securities Details'!E60</f>
        <v>0</v>
      </c>
      <c r="AF157" s="181">
        <f>'Securities Details'!F60</f>
        <v>0</v>
      </c>
      <c r="AG157" s="181">
        <f>'Securities Details'!G60</f>
        <v>0</v>
      </c>
      <c r="AH157" s="181">
        <f>'Securities Details'!H60</f>
        <v>0</v>
      </c>
      <c r="AI157" s="181">
        <f>'Securities Details'!I60</f>
        <v>0</v>
      </c>
      <c r="AJ157" s="181" t="str">
        <f t="shared" si="0"/>
        <v>0</v>
      </c>
      <c r="AK157" s="181">
        <f>'Securities Details'!K60</f>
        <v>0</v>
      </c>
      <c r="AL157" s="181">
        <f>'Securities Details'!L60</f>
        <v>0</v>
      </c>
      <c r="AM157" s="186">
        <f>'Securities Details'!M60</f>
        <v>0</v>
      </c>
      <c r="AN157" s="181">
        <f>'Securities Details'!N60</f>
        <v>0</v>
      </c>
      <c r="AO157" s="181">
        <f>'Securities Details'!O60</f>
        <v>0</v>
      </c>
      <c r="AP157" s="181">
        <f>'Securities Details'!P60</f>
        <v>0</v>
      </c>
      <c r="AQ157" s="181">
        <f>'Securities Details'!Q60</f>
        <v>0</v>
      </c>
      <c r="AR157" s="181">
        <f>'Securities Details'!R60</f>
        <v>0</v>
      </c>
      <c r="AS157" s="186">
        <f>'Securities Details'!S60</f>
        <v>0</v>
      </c>
      <c r="AT157" s="181">
        <f>'Securities Details'!T60</f>
        <v>0</v>
      </c>
      <c r="AU157" s="181">
        <f>'Securities Details'!U60</f>
        <v>0</v>
      </c>
      <c r="AV157" s="181" t="str">
        <f>IF(AU157="Yes",'Securities Details'!V60,"")</f>
        <v/>
      </c>
      <c r="AW157" s="181">
        <f>'Securities Details'!W60</f>
        <v>0</v>
      </c>
      <c r="AX157" s="181">
        <f>'Securities Details'!X60</f>
        <v>0</v>
      </c>
      <c r="AY157" s="186" t="str">
        <f>IF(AND(NOT(ISBLANK('Securities Details'!Y60)),AU157="Yes"),'Securities Details'!Y60,"")</f>
        <v/>
      </c>
      <c r="AZ157" s="181" t="str">
        <f>IF(AU157="Yes",'Securities Details'!Z60,"")</f>
        <v/>
      </c>
      <c r="BA157" s="181" t="e">
        <f>'Securities Details'!#REF!</f>
        <v>#REF!</v>
      </c>
      <c r="BB157" s="181" t="str">
        <f>IF(AU157="Yes",'Securities Details'!AA60,"")</f>
        <v/>
      </c>
      <c r="BC157" s="181" t="str">
        <f>IF(ISBLANK('Securities Details'!AB60),"",0)</f>
        <v/>
      </c>
      <c r="BD157" s="181">
        <f>'Securities Details'!AC60</f>
        <v>0</v>
      </c>
      <c r="BE157" s="181">
        <f>'Securities Details'!AD60</f>
        <v>0</v>
      </c>
      <c r="BF157" s="595">
        <f>'Securities Details'!AE60</f>
        <v>0</v>
      </c>
      <c r="BG157" s="181">
        <f>'Securities Details'!AF60</f>
        <v>0</v>
      </c>
      <c r="BH157" s="181">
        <f>'Securities Details'!AG60</f>
        <v>0</v>
      </c>
      <c r="BI157" s="181">
        <f>'Securities Details'!AH60</f>
        <v>0</v>
      </c>
      <c r="BJ157" s="181">
        <f>'Securities Details'!AI60</f>
        <v>0</v>
      </c>
      <c r="BK157" s="181">
        <f>'Securities Details'!AJ60</f>
        <v>0</v>
      </c>
      <c r="BL157" s="181">
        <f>'Securities Details'!AK60</f>
        <v>0</v>
      </c>
      <c r="BM157" s="181">
        <f>'Securities Details'!AL60</f>
        <v>0</v>
      </c>
      <c r="BN157" s="181" t="str">
        <f>IF('Securities Details'!AM60 = "","",IF('Securities Details'!$E$11="Yes",'Securities Details'!AM60,""))</f>
        <v/>
      </c>
      <c r="BO157" s="181" t="str">
        <f>IF('Securities Details'!AN60="","",IF('Securities Details'!$E$11="Yes",'Securities Details'!AN60,""))</f>
        <v/>
      </c>
      <c r="BP157" s="181" t="str">
        <f>IF('Securities Details'!$E$11="Yes",'Securities Details'!AO60,"")</f>
        <v/>
      </c>
      <c r="BQ157" t="str">
        <f>IF(BE157=SecDLookups!$R$2, (
IF(ISNUMBER(SEARCH("-",BF157)), TRIM(LEFT(BF157, SEARCH("-",BF157,1)-1)), BF157)),"")</f>
        <v/>
      </c>
      <c r="BR157" t="str">
        <f>IF(BE157=SecDLookups!$R$2, (
IF(ISNUMBER(SEARCH("-",BF157)), TRIM(RIGHT(BF157,LEN(BF157) - SEARCH("-",BF157,1))), BF157)),"")</f>
        <v/>
      </c>
      <c r="BS157" t="str">
        <f>IF(BE157=SecDLookups!$R$3,BF157,"")</f>
        <v/>
      </c>
      <c r="BT157" t="str">
        <f>IF(BE157=SecDLookups!$R$4,BF157,"")</f>
        <v/>
      </c>
      <c r="BU157" t="str">
        <f>IF(BG157=SecDLookups!$S$2,TRIM(LEFT(BH157, SEARCH("-",BH157,1)-1)),"")</f>
        <v/>
      </c>
      <c r="BV157" t="str">
        <f>IF(BG157=SecDLookups!$S$2,TRIM(RIGHT(BH157,LEN(BH157) -  SEARCH("-",BH157,1))),"")</f>
        <v/>
      </c>
      <c r="BW157" t="str">
        <f>IF(BG157=SecDLookups!$S$3,BH157,"")</f>
        <v/>
      </c>
      <c r="BX157" t="str">
        <f>IF(BG157=SecDLookups!$S$4,BH157,"")</f>
        <v/>
      </c>
      <c r="BY157" t="str">
        <f>IF(BI157=SecDLookups!$T$2,TRIM(LEFT(BJ157, SEARCH("-",BJ157,1)-1)),"")</f>
        <v/>
      </c>
      <c r="BZ157" t="str">
        <f>IF(BI157=SecDLookups!$T$2,TRIM(RIGHT(BJ157,LEN(BJ157) -  SEARCH("-",BJ157,1))),"")</f>
        <v/>
      </c>
      <c r="CA157" t="str">
        <f>IF(BI157=SecDLookups!$T$3,BJ157,"")</f>
        <v/>
      </c>
      <c r="CB157" t="str">
        <f>IF(BI157=SecDLookups!$T$4,BJ157,"")</f>
        <v/>
      </c>
      <c r="CC157" t="str">
        <f>IF(BK157=SecDLookups!$U$2,TRIM(LEFT(BL157, SEARCH("-",BL157,1)-1)),"")</f>
        <v/>
      </c>
      <c r="CD157" t="str">
        <f>IF(BK157=SecDLookups!$U$2,TRIM(RIGHT(BL157,LEN(BL157) -  SEARCH("-",BL157,1))),"")</f>
        <v/>
      </c>
      <c r="CE157" t="str">
        <f>IF(BK157=SecDLookups!$U$3,BL157,"")</f>
        <v/>
      </c>
      <c r="CF157" t="str">
        <f>IF(BK157=SecDLookups!$U$4,BL157,"")</f>
        <v/>
      </c>
    </row>
    <row r="158" spans="13:84" x14ac:dyDescent="0.25">
      <c r="V158" s="216" t="s">
        <v>115</v>
      </c>
      <c r="W158" s="216" t="s">
        <v>224</v>
      </c>
      <c r="X158" s="216">
        <f>Approval!E94</f>
        <v>0</v>
      </c>
      <c r="Y158" s="216">
        <f>Approval!D94</f>
        <v>0</v>
      </c>
      <c r="Z158" s="216" t="str">
        <f>VLOOKUP(W158,ApprovalLookups!$G$2:$H$16,2,FALSE)</f>
        <v>APPT</v>
      </c>
      <c r="AA158" s="293">
        <f>VLOOKUP(W158,ApprovalLookups!$G$2:$I$16,3,FALSE)</f>
        <v>0</v>
      </c>
      <c r="AB158" s="174"/>
      <c r="AC158" s="181">
        <f>'Securities Details'!C61</f>
        <v>0</v>
      </c>
      <c r="AD158" s="181">
        <f>'Securities Details'!D61</f>
        <v>0</v>
      </c>
      <c r="AE158" s="181">
        <f>'Securities Details'!E61</f>
        <v>0</v>
      </c>
      <c r="AF158" s="181">
        <f>'Securities Details'!F61</f>
        <v>0</v>
      </c>
      <c r="AG158" s="181">
        <f>'Securities Details'!G61</f>
        <v>0</v>
      </c>
      <c r="AH158" s="181">
        <f>'Securities Details'!H61</f>
        <v>0</v>
      </c>
      <c r="AI158" s="181">
        <f>'Securities Details'!I61</f>
        <v>0</v>
      </c>
      <c r="AJ158" s="181" t="str">
        <f t="shared" si="0"/>
        <v>0</v>
      </c>
      <c r="AK158" s="181">
        <f>'Securities Details'!K61</f>
        <v>0</v>
      </c>
      <c r="AL158" s="181">
        <f>'Securities Details'!L61</f>
        <v>0</v>
      </c>
      <c r="AM158" s="186">
        <f>'Securities Details'!M61</f>
        <v>0</v>
      </c>
      <c r="AN158" s="181">
        <f>'Securities Details'!N61</f>
        <v>0</v>
      </c>
      <c r="AO158" s="181">
        <f>'Securities Details'!O61</f>
        <v>0</v>
      </c>
      <c r="AP158" s="181">
        <f>'Securities Details'!P61</f>
        <v>0</v>
      </c>
      <c r="AQ158" s="181">
        <f>'Securities Details'!Q61</f>
        <v>0</v>
      </c>
      <c r="AR158" s="181">
        <f>'Securities Details'!R61</f>
        <v>0</v>
      </c>
      <c r="AS158" s="186">
        <f>'Securities Details'!S61</f>
        <v>0</v>
      </c>
      <c r="AT158" s="181">
        <f>'Securities Details'!T61</f>
        <v>0</v>
      </c>
      <c r="AU158" s="181">
        <f>'Securities Details'!U61</f>
        <v>0</v>
      </c>
      <c r="AV158" s="181" t="str">
        <f>IF(AU158="Yes",'Securities Details'!V61,"")</f>
        <v/>
      </c>
      <c r="AW158" s="181">
        <f>'Securities Details'!W61</f>
        <v>0</v>
      </c>
      <c r="AX158" s="181">
        <f>'Securities Details'!X61</f>
        <v>0</v>
      </c>
      <c r="AY158" s="186" t="str">
        <f>IF(AND(NOT(ISBLANK('Securities Details'!Y61)),AU158="Yes"),'Securities Details'!Y61,"")</f>
        <v/>
      </c>
      <c r="AZ158" s="181" t="str">
        <f>IF(AU158="Yes",'Securities Details'!Z61,"")</f>
        <v/>
      </c>
      <c r="BA158" s="181" t="e">
        <f>'Securities Details'!#REF!</f>
        <v>#REF!</v>
      </c>
      <c r="BB158" s="181" t="str">
        <f>IF(AU158="Yes",'Securities Details'!AA61,"")</f>
        <v/>
      </c>
      <c r="BC158" s="181" t="str">
        <f>IF(ISBLANK('Securities Details'!AB61),"",0)</f>
        <v/>
      </c>
      <c r="BD158" s="181">
        <f>'Securities Details'!AC61</f>
        <v>0</v>
      </c>
      <c r="BE158" s="181">
        <f>'Securities Details'!AD61</f>
        <v>0</v>
      </c>
      <c r="BF158" s="595">
        <f>'Securities Details'!AE61</f>
        <v>0</v>
      </c>
      <c r="BG158" s="181">
        <f>'Securities Details'!AF61</f>
        <v>0</v>
      </c>
      <c r="BH158" s="181">
        <f>'Securities Details'!AG61</f>
        <v>0</v>
      </c>
      <c r="BI158" s="181">
        <f>'Securities Details'!AH61</f>
        <v>0</v>
      </c>
      <c r="BJ158" s="181">
        <f>'Securities Details'!AI61</f>
        <v>0</v>
      </c>
      <c r="BK158" s="181">
        <f>'Securities Details'!AJ61</f>
        <v>0</v>
      </c>
      <c r="BL158" s="181">
        <f>'Securities Details'!AK61</f>
        <v>0</v>
      </c>
      <c r="BM158" s="181">
        <f>'Securities Details'!AL61</f>
        <v>0</v>
      </c>
      <c r="BN158" s="181" t="str">
        <f>IF('Securities Details'!AM61 = "","",IF('Securities Details'!$E$11="Yes",'Securities Details'!AM61,""))</f>
        <v/>
      </c>
      <c r="BO158" s="181" t="str">
        <f>IF('Securities Details'!AN61="","",IF('Securities Details'!$E$11="Yes",'Securities Details'!AN61,""))</f>
        <v/>
      </c>
      <c r="BP158" s="181" t="str">
        <f>IF('Securities Details'!$E$11="Yes",'Securities Details'!AO61,"")</f>
        <v/>
      </c>
      <c r="BQ158" t="str">
        <f>IF(BE158=SecDLookups!$R$2, (
IF(ISNUMBER(SEARCH("-",BF158)), TRIM(LEFT(BF158, SEARCH("-",BF158,1)-1)), BF158)),"")</f>
        <v/>
      </c>
      <c r="BR158" t="str">
        <f>IF(BE158=SecDLookups!$R$2, (
IF(ISNUMBER(SEARCH("-",BF158)), TRIM(RIGHT(BF158,LEN(BF158) - SEARCH("-",BF158,1))), BF158)),"")</f>
        <v/>
      </c>
      <c r="BS158" t="str">
        <f>IF(BE158=SecDLookups!$R$3,BF158,"")</f>
        <v/>
      </c>
      <c r="BT158" t="str">
        <f>IF(BE158=SecDLookups!$R$4,BF158,"")</f>
        <v/>
      </c>
      <c r="BU158" t="str">
        <f>IF(BG158=SecDLookups!$S$2,TRIM(LEFT(BH158, SEARCH("-",BH158,1)-1)),"")</f>
        <v/>
      </c>
      <c r="BV158" t="str">
        <f>IF(BG158=SecDLookups!$S$2,TRIM(RIGHT(BH158,LEN(BH158) -  SEARCH("-",BH158,1))),"")</f>
        <v/>
      </c>
      <c r="BW158" t="str">
        <f>IF(BG158=SecDLookups!$S$3,BH158,"")</f>
        <v/>
      </c>
      <c r="BX158" t="str">
        <f>IF(BG158=SecDLookups!$S$4,BH158,"")</f>
        <v/>
      </c>
      <c r="BY158" t="str">
        <f>IF(BI158=SecDLookups!$T$2,TRIM(LEFT(BJ158, SEARCH("-",BJ158,1)-1)),"")</f>
        <v/>
      </c>
      <c r="BZ158" t="str">
        <f>IF(BI158=SecDLookups!$T$2,TRIM(RIGHT(BJ158,LEN(BJ158) -  SEARCH("-",BJ158,1))),"")</f>
        <v/>
      </c>
      <c r="CA158" t="str">
        <f>IF(BI158=SecDLookups!$T$3,BJ158,"")</f>
        <v/>
      </c>
      <c r="CB158" t="str">
        <f>IF(BI158=SecDLookups!$T$4,BJ158,"")</f>
        <v/>
      </c>
      <c r="CC158" t="str">
        <f>IF(BK158=SecDLookups!$U$2,TRIM(LEFT(BL158, SEARCH("-",BL158,1)-1)),"")</f>
        <v/>
      </c>
      <c r="CD158" t="str">
        <f>IF(BK158=SecDLookups!$U$2,TRIM(RIGHT(BL158,LEN(BL158) -  SEARCH("-",BL158,1))),"")</f>
        <v/>
      </c>
      <c r="CE158" t="str">
        <f>IF(BK158=SecDLookups!$U$3,BL158,"")</f>
        <v/>
      </c>
      <c r="CF158" t="str">
        <f>IF(BK158=SecDLookups!$U$4,BL158,"")</f>
        <v/>
      </c>
    </row>
    <row r="159" spans="13:84" x14ac:dyDescent="0.25">
      <c r="V159" s="216" t="s">
        <v>115</v>
      </c>
      <c r="W159" s="216" t="s">
        <v>224</v>
      </c>
      <c r="X159" s="216">
        <f>Approval!E95</f>
        <v>0</v>
      </c>
      <c r="Y159" s="216">
        <f>Approval!D95</f>
        <v>0</v>
      </c>
      <c r="Z159" s="216" t="str">
        <f>VLOOKUP(W159,ApprovalLookups!$G$2:$H$16,2,FALSE)</f>
        <v>APPT</v>
      </c>
      <c r="AA159" s="293">
        <f>VLOOKUP(W159,ApprovalLookups!$G$2:$I$16,3,FALSE)</f>
        <v>0</v>
      </c>
      <c r="AB159" s="174"/>
      <c r="AC159" s="181">
        <f>'Securities Details'!C62</f>
        <v>0</v>
      </c>
      <c r="AD159" s="181">
        <f>'Securities Details'!D62</f>
        <v>0</v>
      </c>
      <c r="AE159" s="181">
        <f>'Securities Details'!E62</f>
        <v>0</v>
      </c>
      <c r="AF159" s="181">
        <f>'Securities Details'!F62</f>
        <v>0</v>
      </c>
      <c r="AG159" s="181">
        <f>'Securities Details'!G62</f>
        <v>0</v>
      </c>
      <c r="AH159" s="181">
        <f>'Securities Details'!H62</f>
        <v>0</v>
      </c>
      <c r="AI159" s="181">
        <f>'Securities Details'!I62</f>
        <v>0</v>
      </c>
      <c r="AJ159" s="181" t="str">
        <f t="shared" si="0"/>
        <v>0</v>
      </c>
      <c r="AK159" s="181">
        <f>'Securities Details'!K62</f>
        <v>0</v>
      </c>
      <c r="AL159" s="181">
        <f>'Securities Details'!L62</f>
        <v>0</v>
      </c>
      <c r="AM159" s="186">
        <f>'Securities Details'!M62</f>
        <v>0</v>
      </c>
      <c r="AN159" s="181">
        <f>'Securities Details'!N62</f>
        <v>0</v>
      </c>
      <c r="AO159" s="181">
        <f>'Securities Details'!O62</f>
        <v>0</v>
      </c>
      <c r="AP159" s="181">
        <f>'Securities Details'!P62</f>
        <v>0</v>
      </c>
      <c r="AQ159" s="181">
        <f>'Securities Details'!Q62</f>
        <v>0</v>
      </c>
      <c r="AR159" s="181">
        <f>'Securities Details'!R62</f>
        <v>0</v>
      </c>
      <c r="AS159" s="186">
        <f>'Securities Details'!S62</f>
        <v>0</v>
      </c>
      <c r="AT159" s="181">
        <f>'Securities Details'!T62</f>
        <v>0</v>
      </c>
      <c r="AU159" s="181">
        <f>'Securities Details'!U62</f>
        <v>0</v>
      </c>
      <c r="AV159" s="181" t="str">
        <f>IF(AU159="Yes",'Securities Details'!V62,"")</f>
        <v/>
      </c>
      <c r="AW159" s="181">
        <f>'Securities Details'!W62</f>
        <v>0</v>
      </c>
      <c r="AX159" s="181">
        <f>'Securities Details'!X62</f>
        <v>0</v>
      </c>
      <c r="AY159" s="186" t="str">
        <f>IF(AND(NOT(ISBLANK('Securities Details'!Y62)),AU159="Yes"),'Securities Details'!Y62,"")</f>
        <v/>
      </c>
      <c r="AZ159" s="181" t="str">
        <f>IF(AU159="Yes",'Securities Details'!Z62,"")</f>
        <v/>
      </c>
      <c r="BA159" s="181" t="e">
        <f>'Securities Details'!#REF!</f>
        <v>#REF!</v>
      </c>
      <c r="BB159" s="181" t="str">
        <f>IF(AU159="Yes",'Securities Details'!AA62,"")</f>
        <v/>
      </c>
      <c r="BC159" s="181" t="str">
        <f>IF(ISBLANK('Securities Details'!AB62),"",0)</f>
        <v/>
      </c>
      <c r="BD159" s="181">
        <f>'Securities Details'!AC62</f>
        <v>0</v>
      </c>
      <c r="BE159" s="181">
        <f>'Securities Details'!AD62</f>
        <v>0</v>
      </c>
      <c r="BF159" s="595">
        <f>'Securities Details'!AE62</f>
        <v>0</v>
      </c>
      <c r="BG159" s="181">
        <f>'Securities Details'!AF62</f>
        <v>0</v>
      </c>
      <c r="BH159" s="181">
        <f>'Securities Details'!AG62</f>
        <v>0</v>
      </c>
      <c r="BI159" s="181">
        <f>'Securities Details'!AH62</f>
        <v>0</v>
      </c>
      <c r="BJ159" s="181">
        <f>'Securities Details'!AI62</f>
        <v>0</v>
      </c>
      <c r="BK159" s="181">
        <f>'Securities Details'!AJ62</f>
        <v>0</v>
      </c>
      <c r="BL159" s="181">
        <f>'Securities Details'!AK62</f>
        <v>0</v>
      </c>
      <c r="BM159" s="181">
        <f>'Securities Details'!AL62</f>
        <v>0</v>
      </c>
      <c r="BN159" s="181" t="str">
        <f>IF('Securities Details'!AM62 = "","",IF('Securities Details'!$E$11="Yes",'Securities Details'!AM62,""))</f>
        <v/>
      </c>
      <c r="BO159" s="181" t="str">
        <f>IF('Securities Details'!AN62="","",IF('Securities Details'!$E$11="Yes",'Securities Details'!AN62,""))</f>
        <v/>
      </c>
      <c r="BP159" s="181" t="str">
        <f>IF('Securities Details'!$E$11="Yes",'Securities Details'!AO62,"")</f>
        <v/>
      </c>
      <c r="BQ159" t="str">
        <f>IF(BE159=SecDLookups!$R$2, (
IF(ISNUMBER(SEARCH("-",BF159)), TRIM(LEFT(BF159, SEARCH("-",BF159,1)-1)), BF159)),"")</f>
        <v/>
      </c>
      <c r="BR159" t="str">
        <f>IF(BE159=SecDLookups!$R$2, (
IF(ISNUMBER(SEARCH("-",BF159)), TRIM(RIGHT(BF159,LEN(BF159) - SEARCH("-",BF159,1))), BF159)),"")</f>
        <v/>
      </c>
      <c r="BS159" t="str">
        <f>IF(BE159=SecDLookups!$R$3,BF159,"")</f>
        <v/>
      </c>
      <c r="BT159" t="str">
        <f>IF(BE159=SecDLookups!$R$4,BF159,"")</f>
        <v/>
      </c>
      <c r="BU159" t="str">
        <f>IF(BG159=SecDLookups!$S$2,TRIM(LEFT(BH159, SEARCH("-",BH159,1)-1)),"")</f>
        <v/>
      </c>
      <c r="BV159" t="str">
        <f>IF(BG159=SecDLookups!$S$2,TRIM(RIGHT(BH159,LEN(BH159) -  SEARCH("-",BH159,1))),"")</f>
        <v/>
      </c>
      <c r="BW159" t="str">
        <f>IF(BG159=SecDLookups!$S$3,BH159,"")</f>
        <v/>
      </c>
      <c r="BX159" t="str">
        <f>IF(BG159=SecDLookups!$S$4,BH159,"")</f>
        <v/>
      </c>
      <c r="BY159" t="str">
        <f>IF(BI159=SecDLookups!$T$2,TRIM(LEFT(BJ159, SEARCH("-",BJ159,1)-1)),"")</f>
        <v/>
      </c>
      <c r="BZ159" t="str">
        <f>IF(BI159=SecDLookups!$T$2,TRIM(RIGHT(BJ159,LEN(BJ159) -  SEARCH("-",BJ159,1))),"")</f>
        <v/>
      </c>
      <c r="CA159" t="str">
        <f>IF(BI159=SecDLookups!$T$3,BJ159,"")</f>
        <v/>
      </c>
      <c r="CB159" t="str">
        <f>IF(BI159=SecDLookups!$T$4,BJ159,"")</f>
        <v/>
      </c>
      <c r="CC159" t="str">
        <f>IF(BK159=SecDLookups!$U$2,TRIM(LEFT(BL159, SEARCH("-",BL159,1)-1)),"")</f>
        <v/>
      </c>
      <c r="CD159" t="str">
        <f>IF(BK159=SecDLookups!$U$2,TRIM(RIGHT(BL159,LEN(BL159) -  SEARCH("-",BL159,1))),"")</f>
        <v/>
      </c>
      <c r="CE159" t="str">
        <f>IF(BK159=SecDLookups!$U$3,BL159,"")</f>
        <v/>
      </c>
      <c r="CF159" t="str">
        <f>IF(BK159=SecDLookups!$U$4,BL159,"")</f>
        <v/>
      </c>
    </row>
    <row r="160" spans="13:84" x14ac:dyDescent="0.25">
      <c r="V160" s="216" t="s">
        <v>115</v>
      </c>
      <c r="W160" s="216" t="s">
        <v>224</v>
      </c>
      <c r="X160" s="216">
        <f>Approval!E96</f>
        <v>0</v>
      </c>
      <c r="Y160" s="216">
        <f>Approval!D96</f>
        <v>0</v>
      </c>
      <c r="Z160" s="216" t="str">
        <f>VLOOKUP(W160,ApprovalLookups!$G$2:$H$16,2,FALSE)</f>
        <v>APPT</v>
      </c>
      <c r="AA160" s="293">
        <f>VLOOKUP(W160,ApprovalLookups!$G$2:$I$16,3,FALSE)</f>
        <v>0</v>
      </c>
      <c r="AB160" s="174"/>
      <c r="AC160" s="181">
        <f>'Securities Details'!C63</f>
        <v>0</v>
      </c>
      <c r="AD160" s="181">
        <f>'Securities Details'!D63</f>
        <v>0</v>
      </c>
      <c r="AE160" s="181">
        <f>'Securities Details'!E63</f>
        <v>0</v>
      </c>
      <c r="AF160" s="181">
        <f>'Securities Details'!F63</f>
        <v>0</v>
      </c>
      <c r="AG160" s="181">
        <f>'Securities Details'!G63</f>
        <v>0</v>
      </c>
      <c r="AH160" s="181">
        <f>'Securities Details'!H63</f>
        <v>0</v>
      </c>
      <c r="AI160" s="181">
        <f>'Securities Details'!I63</f>
        <v>0</v>
      </c>
      <c r="AJ160" s="181" t="str">
        <f t="shared" si="0"/>
        <v>0</v>
      </c>
      <c r="AK160" s="181">
        <f>'Securities Details'!K63</f>
        <v>0</v>
      </c>
      <c r="AL160" s="181">
        <f>'Securities Details'!L63</f>
        <v>0</v>
      </c>
      <c r="AM160" s="186">
        <f>'Securities Details'!M63</f>
        <v>0</v>
      </c>
      <c r="AN160" s="181">
        <f>'Securities Details'!N63</f>
        <v>0</v>
      </c>
      <c r="AO160" s="181">
        <f>'Securities Details'!O63</f>
        <v>0</v>
      </c>
      <c r="AP160" s="181">
        <f>'Securities Details'!P63</f>
        <v>0</v>
      </c>
      <c r="AQ160" s="181">
        <f>'Securities Details'!Q63</f>
        <v>0</v>
      </c>
      <c r="AR160" s="181">
        <f>'Securities Details'!R63</f>
        <v>0</v>
      </c>
      <c r="AS160" s="186">
        <f>'Securities Details'!S63</f>
        <v>0</v>
      </c>
      <c r="AT160" s="181">
        <f>'Securities Details'!T63</f>
        <v>0</v>
      </c>
      <c r="AU160" s="181">
        <f>'Securities Details'!U63</f>
        <v>0</v>
      </c>
      <c r="AV160" s="181" t="str">
        <f>IF(AU160="Yes",'Securities Details'!V63,"")</f>
        <v/>
      </c>
      <c r="AW160" s="181">
        <f>'Securities Details'!W63</f>
        <v>0</v>
      </c>
      <c r="AX160" s="181">
        <f>'Securities Details'!X63</f>
        <v>0</v>
      </c>
      <c r="AY160" s="186" t="str">
        <f>IF(AND(NOT(ISBLANK('Securities Details'!Y63)),AU160="Yes"),'Securities Details'!Y63,"")</f>
        <v/>
      </c>
      <c r="AZ160" s="181" t="str">
        <f>IF(AU160="Yes",'Securities Details'!Z63,"")</f>
        <v/>
      </c>
      <c r="BA160" s="181" t="e">
        <f>'Securities Details'!#REF!</f>
        <v>#REF!</v>
      </c>
      <c r="BB160" s="181" t="str">
        <f>IF(AU160="Yes",'Securities Details'!AA63,"")</f>
        <v/>
      </c>
      <c r="BC160" s="181" t="str">
        <f>IF(ISBLANK('Securities Details'!AB63),"",0)</f>
        <v/>
      </c>
      <c r="BD160" s="181">
        <f>'Securities Details'!AC63</f>
        <v>0</v>
      </c>
      <c r="BE160" s="181">
        <f>'Securities Details'!AD63</f>
        <v>0</v>
      </c>
      <c r="BF160" s="595">
        <f>'Securities Details'!AE63</f>
        <v>0</v>
      </c>
      <c r="BG160" s="181">
        <f>'Securities Details'!AF63</f>
        <v>0</v>
      </c>
      <c r="BH160" s="181">
        <f>'Securities Details'!AG63</f>
        <v>0</v>
      </c>
      <c r="BI160" s="181">
        <f>'Securities Details'!AH63</f>
        <v>0</v>
      </c>
      <c r="BJ160" s="181">
        <f>'Securities Details'!AI63</f>
        <v>0</v>
      </c>
      <c r="BK160" s="181">
        <f>'Securities Details'!AJ63</f>
        <v>0</v>
      </c>
      <c r="BL160" s="181">
        <f>'Securities Details'!AK63</f>
        <v>0</v>
      </c>
      <c r="BM160" s="181">
        <f>'Securities Details'!AL63</f>
        <v>0</v>
      </c>
      <c r="BN160" s="181" t="str">
        <f>IF('Securities Details'!AM63 = "","",IF('Securities Details'!$E$11="Yes",'Securities Details'!AM63,""))</f>
        <v/>
      </c>
      <c r="BO160" s="181" t="str">
        <f>IF('Securities Details'!AN63="","",IF('Securities Details'!$E$11="Yes",'Securities Details'!AN63,""))</f>
        <v/>
      </c>
      <c r="BP160" s="181" t="str">
        <f>IF('Securities Details'!$E$11="Yes",'Securities Details'!AO63,"")</f>
        <v/>
      </c>
      <c r="BQ160" t="str">
        <f>IF(BE160=SecDLookups!$R$2, (
IF(ISNUMBER(SEARCH("-",BF160)), TRIM(LEFT(BF160, SEARCH("-",BF160,1)-1)), BF160)),"")</f>
        <v/>
      </c>
      <c r="BR160" t="str">
        <f>IF(BE160=SecDLookups!$R$2, (
IF(ISNUMBER(SEARCH("-",BF160)), TRIM(RIGHT(BF160,LEN(BF160) - SEARCH("-",BF160,1))), BF160)),"")</f>
        <v/>
      </c>
      <c r="BS160" t="str">
        <f>IF(BE160=SecDLookups!$R$3,BF160,"")</f>
        <v/>
      </c>
      <c r="BT160" t="str">
        <f>IF(BE160=SecDLookups!$R$4,BF160,"")</f>
        <v/>
      </c>
      <c r="BU160" t="str">
        <f>IF(BG160=SecDLookups!$S$2,TRIM(LEFT(BH160, SEARCH("-",BH160,1)-1)),"")</f>
        <v/>
      </c>
      <c r="BV160" t="str">
        <f>IF(BG160=SecDLookups!$S$2,TRIM(RIGHT(BH160,LEN(BH160) -  SEARCH("-",BH160,1))),"")</f>
        <v/>
      </c>
      <c r="BW160" t="str">
        <f>IF(BG160=SecDLookups!$S$3,BH160,"")</f>
        <v/>
      </c>
      <c r="BX160" t="str">
        <f>IF(BG160=SecDLookups!$S$4,BH160,"")</f>
        <v/>
      </c>
      <c r="BY160" t="str">
        <f>IF(BI160=SecDLookups!$T$2,TRIM(LEFT(BJ160, SEARCH("-",BJ160,1)-1)),"")</f>
        <v/>
      </c>
      <c r="BZ160" t="str">
        <f>IF(BI160=SecDLookups!$T$2,TRIM(RIGHT(BJ160,LEN(BJ160) -  SEARCH("-",BJ160,1))),"")</f>
        <v/>
      </c>
      <c r="CA160" t="str">
        <f>IF(BI160=SecDLookups!$T$3,BJ160,"")</f>
        <v/>
      </c>
      <c r="CB160" t="str">
        <f>IF(BI160=SecDLookups!$T$4,BJ160,"")</f>
        <v/>
      </c>
      <c r="CC160" t="str">
        <f>IF(BK160=SecDLookups!$U$2,TRIM(LEFT(BL160, SEARCH("-",BL160,1)-1)),"")</f>
        <v/>
      </c>
      <c r="CD160" t="str">
        <f>IF(BK160=SecDLookups!$U$2,TRIM(RIGHT(BL160,LEN(BL160) -  SEARCH("-",BL160,1))),"")</f>
        <v/>
      </c>
      <c r="CE160" t="str">
        <f>IF(BK160=SecDLookups!$U$3,BL160,"")</f>
        <v/>
      </c>
      <c r="CF160" t="str">
        <f>IF(BK160=SecDLookups!$U$4,BL160,"")</f>
        <v/>
      </c>
    </row>
    <row r="161" spans="22:84" x14ac:dyDescent="0.25">
      <c r="V161" s="216" t="s">
        <v>115</v>
      </c>
      <c r="W161" s="216" t="s">
        <v>224</v>
      </c>
      <c r="X161" s="216">
        <f>Approval!E97</f>
        <v>0</v>
      </c>
      <c r="Y161" s="216">
        <f>Approval!D97</f>
        <v>0</v>
      </c>
      <c r="Z161" s="216" t="str">
        <f>VLOOKUP(W161,ApprovalLookups!$G$2:$H$16,2,FALSE)</f>
        <v>APPT</v>
      </c>
      <c r="AA161" s="293">
        <f>VLOOKUP(W161,ApprovalLookups!$G$2:$I$16,3,FALSE)</f>
        <v>0</v>
      </c>
      <c r="AB161" s="174"/>
      <c r="AC161" s="181">
        <f>'Securities Details'!C64</f>
        <v>0</v>
      </c>
      <c r="AD161" s="181">
        <f>'Securities Details'!D64</f>
        <v>0</v>
      </c>
      <c r="AE161" s="181">
        <f>'Securities Details'!E64</f>
        <v>0</v>
      </c>
      <c r="AF161" s="181">
        <f>'Securities Details'!F64</f>
        <v>0</v>
      </c>
      <c r="AG161" s="181">
        <f>'Securities Details'!G64</f>
        <v>0</v>
      </c>
      <c r="AH161" s="181">
        <f>'Securities Details'!H64</f>
        <v>0</v>
      </c>
      <c r="AI161" s="181">
        <f>'Securities Details'!I64</f>
        <v>0</v>
      </c>
      <c r="AJ161" s="181" t="str">
        <f t="shared" si="0"/>
        <v>0</v>
      </c>
      <c r="AK161" s="181">
        <f>'Securities Details'!K64</f>
        <v>0</v>
      </c>
      <c r="AL161" s="181">
        <f>'Securities Details'!L64</f>
        <v>0</v>
      </c>
      <c r="AM161" s="186">
        <f>'Securities Details'!M64</f>
        <v>0</v>
      </c>
      <c r="AN161" s="181">
        <f>'Securities Details'!N64</f>
        <v>0</v>
      </c>
      <c r="AO161" s="181">
        <f>'Securities Details'!O64</f>
        <v>0</v>
      </c>
      <c r="AP161" s="181">
        <f>'Securities Details'!P64</f>
        <v>0</v>
      </c>
      <c r="AQ161" s="181">
        <f>'Securities Details'!Q64</f>
        <v>0</v>
      </c>
      <c r="AR161" s="181">
        <f>'Securities Details'!R64</f>
        <v>0</v>
      </c>
      <c r="AS161" s="186">
        <f>'Securities Details'!S64</f>
        <v>0</v>
      </c>
      <c r="AT161" s="181">
        <f>'Securities Details'!T64</f>
        <v>0</v>
      </c>
      <c r="AU161" s="181">
        <f>'Securities Details'!U64</f>
        <v>0</v>
      </c>
      <c r="AV161" s="181" t="str">
        <f>IF(AU161="Yes",'Securities Details'!V64,"")</f>
        <v/>
      </c>
      <c r="AW161" s="181">
        <f>'Securities Details'!W64</f>
        <v>0</v>
      </c>
      <c r="AX161" s="181">
        <f>'Securities Details'!X64</f>
        <v>0</v>
      </c>
      <c r="AY161" s="186" t="str">
        <f>IF(AND(NOT(ISBLANK('Securities Details'!Y64)),AU161="Yes"),'Securities Details'!Y64,"")</f>
        <v/>
      </c>
      <c r="AZ161" s="181" t="str">
        <f>IF(AU161="Yes",'Securities Details'!Z64,"")</f>
        <v/>
      </c>
      <c r="BA161" s="181" t="e">
        <f>'Securities Details'!#REF!</f>
        <v>#REF!</v>
      </c>
      <c r="BB161" s="181" t="str">
        <f>IF(AU161="Yes",'Securities Details'!AA64,"")</f>
        <v/>
      </c>
      <c r="BC161" s="181" t="str">
        <f>IF(ISBLANK('Securities Details'!AB64),"",0)</f>
        <v/>
      </c>
      <c r="BD161" s="181">
        <f>'Securities Details'!AC64</f>
        <v>0</v>
      </c>
      <c r="BE161" s="181">
        <f>'Securities Details'!AD64</f>
        <v>0</v>
      </c>
      <c r="BF161" s="595">
        <f>'Securities Details'!AE64</f>
        <v>0</v>
      </c>
      <c r="BG161" s="181">
        <f>'Securities Details'!AF64</f>
        <v>0</v>
      </c>
      <c r="BH161" s="181">
        <f>'Securities Details'!AG64</f>
        <v>0</v>
      </c>
      <c r="BI161" s="181">
        <f>'Securities Details'!AH64</f>
        <v>0</v>
      </c>
      <c r="BJ161" s="181">
        <f>'Securities Details'!AI64</f>
        <v>0</v>
      </c>
      <c r="BK161" s="181">
        <f>'Securities Details'!AJ64</f>
        <v>0</v>
      </c>
      <c r="BL161" s="181">
        <f>'Securities Details'!AK64</f>
        <v>0</v>
      </c>
      <c r="BM161" s="181">
        <f>'Securities Details'!AL64</f>
        <v>0</v>
      </c>
      <c r="BN161" s="181" t="str">
        <f>IF('Securities Details'!AM64 = "","",IF('Securities Details'!$E$11="Yes",'Securities Details'!AM64,""))</f>
        <v/>
      </c>
      <c r="BO161" s="181" t="str">
        <f>IF('Securities Details'!AN64="","",IF('Securities Details'!$E$11="Yes",'Securities Details'!AN64,""))</f>
        <v/>
      </c>
      <c r="BP161" s="181" t="str">
        <f>IF('Securities Details'!$E$11="Yes",'Securities Details'!AO64,"")</f>
        <v/>
      </c>
      <c r="BQ161" t="str">
        <f>IF(BE161=SecDLookups!$R$2, (
IF(ISNUMBER(SEARCH("-",BF161)), TRIM(LEFT(BF161, SEARCH("-",BF161,1)-1)), BF161)),"")</f>
        <v/>
      </c>
      <c r="BR161" t="str">
        <f>IF(BE161=SecDLookups!$R$2, (
IF(ISNUMBER(SEARCH("-",BF161)), TRIM(RIGHT(BF161,LEN(BF161) - SEARCH("-",BF161,1))), BF161)),"")</f>
        <v/>
      </c>
      <c r="BS161" t="str">
        <f>IF(BE161=SecDLookups!$R$3,BF161,"")</f>
        <v/>
      </c>
      <c r="BT161" t="str">
        <f>IF(BE161=SecDLookups!$R$4,BF161,"")</f>
        <v/>
      </c>
      <c r="BU161" t="str">
        <f>IF(BG161=SecDLookups!$S$2,TRIM(LEFT(BH161, SEARCH("-",BH161,1)-1)),"")</f>
        <v/>
      </c>
      <c r="BV161" t="str">
        <f>IF(BG161=SecDLookups!$S$2,TRIM(RIGHT(BH161,LEN(BH161) -  SEARCH("-",BH161,1))),"")</f>
        <v/>
      </c>
      <c r="BW161" t="str">
        <f>IF(BG161=SecDLookups!$S$3,BH161,"")</f>
        <v/>
      </c>
      <c r="BX161" t="str">
        <f>IF(BG161=SecDLookups!$S$4,BH161,"")</f>
        <v/>
      </c>
      <c r="BY161" t="str">
        <f>IF(BI161=SecDLookups!$T$2,TRIM(LEFT(BJ161, SEARCH("-",BJ161,1)-1)),"")</f>
        <v/>
      </c>
      <c r="BZ161" t="str">
        <f>IF(BI161=SecDLookups!$T$2,TRIM(RIGHT(BJ161,LEN(BJ161) -  SEARCH("-",BJ161,1))),"")</f>
        <v/>
      </c>
      <c r="CA161" t="str">
        <f>IF(BI161=SecDLookups!$T$3,BJ161,"")</f>
        <v/>
      </c>
      <c r="CB161" t="str">
        <f>IF(BI161=SecDLookups!$T$4,BJ161,"")</f>
        <v/>
      </c>
      <c r="CC161" t="str">
        <f>IF(BK161=SecDLookups!$U$2,TRIM(LEFT(BL161, SEARCH("-",BL161,1)-1)),"")</f>
        <v/>
      </c>
      <c r="CD161" t="str">
        <f>IF(BK161=SecDLookups!$U$2,TRIM(RIGHT(BL161,LEN(BL161) -  SEARCH("-",BL161,1))),"")</f>
        <v/>
      </c>
      <c r="CE161" t="str">
        <f>IF(BK161=SecDLookups!$U$3,BL161,"")</f>
        <v/>
      </c>
      <c r="CF161" t="str">
        <f>IF(BK161=SecDLookups!$U$4,BL161,"")</f>
        <v/>
      </c>
    </row>
    <row r="162" spans="22:84" x14ac:dyDescent="0.25">
      <c r="V162" s="216" t="s">
        <v>115</v>
      </c>
      <c r="W162" s="216" t="s">
        <v>224</v>
      </c>
      <c r="X162" s="216">
        <f>Approval!E98</f>
        <v>0</v>
      </c>
      <c r="Y162" s="216">
        <f>Approval!D98</f>
        <v>0</v>
      </c>
      <c r="Z162" s="216" t="str">
        <f>VLOOKUP(W162,ApprovalLookups!$G$2:$H$16,2,FALSE)</f>
        <v>APPT</v>
      </c>
      <c r="AA162" s="293">
        <f>VLOOKUP(W162,ApprovalLookups!$G$2:$I$16,3,FALSE)</f>
        <v>0</v>
      </c>
      <c r="AB162" s="174"/>
      <c r="AC162" s="181">
        <f>'Securities Details'!C65</f>
        <v>0</v>
      </c>
      <c r="AD162" s="181">
        <f>'Securities Details'!D65</f>
        <v>0</v>
      </c>
      <c r="AE162" s="181">
        <f>'Securities Details'!E65</f>
        <v>0</v>
      </c>
      <c r="AF162" s="181">
        <f>'Securities Details'!F65</f>
        <v>0</v>
      </c>
      <c r="AG162" s="181">
        <f>'Securities Details'!G65</f>
        <v>0</v>
      </c>
      <c r="AH162" s="181">
        <f>'Securities Details'!H65</f>
        <v>0</v>
      </c>
      <c r="AI162" s="181">
        <f>'Securities Details'!I65</f>
        <v>0</v>
      </c>
      <c r="AJ162" s="181" t="str">
        <f t="shared" si="0"/>
        <v>0</v>
      </c>
      <c r="AK162" s="181">
        <f>'Securities Details'!K65</f>
        <v>0</v>
      </c>
      <c r="AL162" s="181">
        <f>'Securities Details'!L65</f>
        <v>0</v>
      </c>
      <c r="AM162" s="186">
        <f>'Securities Details'!M65</f>
        <v>0</v>
      </c>
      <c r="AN162" s="181">
        <f>'Securities Details'!N65</f>
        <v>0</v>
      </c>
      <c r="AO162" s="181">
        <f>'Securities Details'!O65</f>
        <v>0</v>
      </c>
      <c r="AP162" s="181">
        <f>'Securities Details'!P65</f>
        <v>0</v>
      </c>
      <c r="AQ162" s="181">
        <f>'Securities Details'!Q65</f>
        <v>0</v>
      </c>
      <c r="AR162" s="181">
        <f>'Securities Details'!R65</f>
        <v>0</v>
      </c>
      <c r="AS162" s="186">
        <f>'Securities Details'!S65</f>
        <v>0</v>
      </c>
      <c r="AT162" s="181">
        <f>'Securities Details'!T65</f>
        <v>0</v>
      </c>
      <c r="AU162" s="181">
        <f>'Securities Details'!U65</f>
        <v>0</v>
      </c>
      <c r="AV162" s="181" t="str">
        <f>IF(AU162="Yes",'Securities Details'!V65,"")</f>
        <v/>
      </c>
      <c r="AW162" s="181">
        <f>'Securities Details'!W65</f>
        <v>0</v>
      </c>
      <c r="AX162" s="181">
        <f>'Securities Details'!X65</f>
        <v>0</v>
      </c>
      <c r="AY162" s="186" t="str">
        <f>IF(AND(NOT(ISBLANK('Securities Details'!Y65)),AU162="Yes"),'Securities Details'!Y65,"")</f>
        <v/>
      </c>
      <c r="AZ162" s="181" t="str">
        <f>IF(AU162="Yes",'Securities Details'!Z65,"")</f>
        <v/>
      </c>
      <c r="BA162" s="181" t="e">
        <f>'Securities Details'!#REF!</f>
        <v>#REF!</v>
      </c>
      <c r="BB162" s="181" t="str">
        <f>IF(AU162="Yes",'Securities Details'!AA65,"")</f>
        <v/>
      </c>
      <c r="BC162" s="181" t="str">
        <f>IF(ISBLANK('Securities Details'!AB65),"",0)</f>
        <v/>
      </c>
      <c r="BD162" s="181">
        <f>'Securities Details'!AC65</f>
        <v>0</v>
      </c>
      <c r="BE162" s="181">
        <f>'Securities Details'!AD65</f>
        <v>0</v>
      </c>
      <c r="BF162" s="595">
        <f>'Securities Details'!AE65</f>
        <v>0</v>
      </c>
      <c r="BG162" s="181">
        <f>'Securities Details'!AF65</f>
        <v>0</v>
      </c>
      <c r="BH162" s="181">
        <f>'Securities Details'!AG65</f>
        <v>0</v>
      </c>
      <c r="BI162" s="181">
        <f>'Securities Details'!AH65</f>
        <v>0</v>
      </c>
      <c r="BJ162" s="181">
        <f>'Securities Details'!AI65</f>
        <v>0</v>
      </c>
      <c r="BK162" s="181">
        <f>'Securities Details'!AJ65</f>
        <v>0</v>
      </c>
      <c r="BL162" s="181">
        <f>'Securities Details'!AK65</f>
        <v>0</v>
      </c>
      <c r="BM162" s="181">
        <f>'Securities Details'!AL65</f>
        <v>0</v>
      </c>
      <c r="BN162" s="181" t="str">
        <f>IF('Securities Details'!AM65 = "","",IF('Securities Details'!$E$11="Yes",'Securities Details'!AM65,""))</f>
        <v/>
      </c>
      <c r="BO162" s="181" t="str">
        <f>IF('Securities Details'!AN65="","",IF('Securities Details'!$E$11="Yes",'Securities Details'!AN65,""))</f>
        <v/>
      </c>
      <c r="BP162" s="181" t="str">
        <f>IF('Securities Details'!$E$11="Yes",'Securities Details'!AO65,"")</f>
        <v/>
      </c>
      <c r="BQ162" t="str">
        <f>IF(BE162=SecDLookups!$R$2, (
IF(ISNUMBER(SEARCH("-",BF162)), TRIM(LEFT(BF162, SEARCH("-",BF162,1)-1)), BF162)),"")</f>
        <v/>
      </c>
      <c r="BR162" t="str">
        <f>IF(BE162=SecDLookups!$R$2, (
IF(ISNUMBER(SEARCH("-",BF162)), TRIM(RIGHT(BF162,LEN(BF162) - SEARCH("-",BF162,1))), BF162)),"")</f>
        <v/>
      </c>
      <c r="BS162" t="str">
        <f>IF(BE162=SecDLookups!$R$3,BF162,"")</f>
        <v/>
      </c>
      <c r="BT162" t="str">
        <f>IF(BE162=SecDLookups!$R$4,BF162,"")</f>
        <v/>
      </c>
      <c r="BU162" t="str">
        <f>IF(BG162=SecDLookups!$S$2,TRIM(LEFT(BH162, SEARCH("-",BH162,1)-1)),"")</f>
        <v/>
      </c>
      <c r="BV162" t="str">
        <f>IF(BG162=SecDLookups!$S$2,TRIM(RIGHT(BH162,LEN(BH162) -  SEARCH("-",BH162,1))),"")</f>
        <v/>
      </c>
      <c r="BW162" t="str">
        <f>IF(BG162=SecDLookups!$S$3,BH162,"")</f>
        <v/>
      </c>
      <c r="BX162" t="str">
        <f>IF(BG162=SecDLookups!$S$4,BH162,"")</f>
        <v/>
      </c>
      <c r="BY162" t="str">
        <f>IF(BI162=SecDLookups!$T$2,TRIM(LEFT(BJ162, SEARCH("-",BJ162,1)-1)),"")</f>
        <v/>
      </c>
      <c r="BZ162" t="str">
        <f>IF(BI162=SecDLookups!$T$2,TRIM(RIGHT(BJ162,LEN(BJ162) -  SEARCH("-",BJ162,1))),"")</f>
        <v/>
      </c>
      <c r="CA162" t="str">
        <f>IF(BI162=SecDLookups!$T$3,BJ162,"")</f>
        <v/>
      </c>
      <c r="CB162" t="str">
        <f>IF(BI162=SecDLookups!$T$4,BJ162,"")</f>
        <v/>
      </c>
      <c r="CC162" t="str">
        <f>IF(BK162=SecDLookups!$U$2,TRIM(LEFT(BL162, SEARCH("-",BL162,1)-1)),"")</f>
        <v/>
      </c>
      <c r="CD162" t="str">
        <f>IF(BK162=SecDLookups!$U$2,TRIM(RIGHT(BL162,LEN(BL162) -  SEARCH("-",BL162,1))),"")</f>
        <v/>
      </c>
      <c r="CE162" t="str">
        <f>IF(BK162=SecDLookups!$U$3,BL162,"")</f>
        <v/>
      </c>
      <c r="CF162" t="str">
        <f>IF(BK162=SecDLookups!$U$4,BL162,"")</f>
        <v/>
      </c>
    </row>
    <row r="163" spans="22:84" x14ac:dyDescent="0.25">
      <c r="V163" s="216" t="s">
        <v>115</v>
      </c>
      <c r="W163" s="216" t="s">
        <v>224</v>
      </c>
      <c r="X163" s="216">
        <f>Approval!E99</f>
        <v>0</v>
      </c>
      <c r="Y163" s="216">
        <f>Approval!D99</f>
        <v>0</v>
      </c>
      <c r="Z163" s="216" t="str">
        <f>VLOOKUP(W163,ApprovalLookups!$G$2:$H$16,2,FALSE)</f>
        <v>APPT</v>
      </c>
      <c r="AA163" s="293">
        <f>VLOOKUP(W163,ApprovalLookups!$G$2:$I$16,3,FALSE)</f>
        <v>0</v>
      </c>
      <c r="AB163" s="174"/>
      <c r="AC163" s="181">
        <f>'Securities Details'!C66</f>
        <v>0</v>
      </c>
      <c r="AD163" s="181">
        <f>'Securities Details'!D66</f>
        <v>0</v>
      </c>
      <c r="AE163" s="181">
        <f>'Securities Details'!E66</f>
        <v>0</v>
      </c>
      <c r="AF163" s="181">
        <f>'Securities Details'!F66</f>
        <v>0</v>
      </c>
      <c r="AG163" s="181">
        <f>'Securities Details'!G66</f>
        <v>0</v>
      </c>
      <c r="AH163" s="181">
        <f>'Securities Details'!H66</f>
        <v>0</v>
      </c>
      <c r="AI163" s="181">
        <f>'Securities Details'!I66</f>
        <v>0</v>
      </c>
      <c r="AJ163" s="181" t="str">
        <f t="shared" si="0"/>
        <v>0</v>
      </c>
      <c r="AK163" s="181">
        <f>'Securities Details'!K66</f>
        <v>0</v>
      </c>
      <c r="AL163" s="181">
        <f>'Securities Details'!L66</f>
        <v>0</v>
      </c>
      <c r="AM163" s="186">
        <f>'Securities Details'!M66</f>
        <v>0</v>
      </c>
      <c r="AN163" s="181">
        <f>'Securities Details'!N66</f>
        <v>0</v>
      </c>
      <c r="AO163" s="181">
        <f>'Securities Details'!O66</f>
        <v>0</v>
      </c>
      <c r="AP163" s="181">
        <f>'Securities Details'!P66</f>
        <v>0</v>
      </c>
      <c r="AQ163" s="181">
        <f>'Securities Details'!Q66</f>
        <v>0</v>
      </c>
      <c r="AR163" s="181">
        <f>'Securities Details'!R66</f>
        <v>0</v>
      </c>
      <c r="AS163" s="186">
        <f>'Securities Details'!S66</f>
        <v>0</v>
      </c>
      <c r="AT163" s="181">
        <f>'Securities Details'!T66</f>
        <v>0</v>
      </c>
      <c r="AU163" s="181">
        <f>'Securities Details'!U66</f>
        <v>0</v>
      </c>
      <c r="AV163" s="181" t="str">
        <f>IF(AU163="Yes",'Securities Details'!V66,"")</f>
        <v/>
      </c>
      <c r="AW163" s="181">
        <f>'Securities Details'!W66</f>
        <v>0</v>
      </c>
      <c r="AX163" s="181">
        <f>'Securities Details'!X66</f>
        <v>0</v>
      </c>
      <c r="AY163" s="186" t="str">
        <f>IF(AND(NOT(ISBLANK('Securities Details'!Y66)),AU163="Yes"),'Securities Details'!Y66,"")</f>
        <v/>
      </c>
      <c r="AZ163" s="181" t="str">
        <f>IF(AU163="Yes",'Securities Details'!Z66,"")</f>
        <v/>
      </c>
      <c r="BA163" s="181" t="e">
        <f>'Securities Details'!#REF!</f>
        <v>#REF!</v>
      </c>
      <c r="BB163" s="181" t="str">
        <f>IF(AU163="Yes",'Securities Details'!AA66,"")</f>
        <v/>
      </c>
      <c r="BC163" s="181" t="str">
        <f>IF(ISBLANK('Securities Details'!AB66),"",0)</f>
        <v/>
      </c>
      <c r="BD163" s="181">
        <f>'Securities Details'!AC66</f>
        <v>0</v>
      </c>
      <c r="BE163" s="181">
        <f>'Securities Details'!AD66</f>
        <v>0</v>
      </c>
      <c r="BF163" s="595">
        <f>'Securities Details'!AE66</f>
        <v>0</v>
      </c>
      <c r="BG163" s="181">
        <f>'Securities Details'!AF66</f>
        <v>0</v>
      </c>
      <c r="BH163" s="181">
        <f>'Securities Details'!AG66</f>
        <v>0</v>
      </c>
      <c r="BI163" s="181">
        <f>'Securities Details'!AH66</f>
        <v>0</v>
      </c>
      <c r="BJ163" s="181">
        <f>'Securities Details'!AI66</f>
        <v>0</v>
      </c>
      <c r="BK163" s="181">
        <f>'Securities Details'!AJ66</f>
        <v>0</v>
      </c>
      <c r="BL163" s="181">
        <f>'Securities Details'!AK66</f>
        <v>0</v>
      </c>
      <c r="BM163" s="181">
        <f>'Securities Details'!AL66</f>
        <v>0</v>
      </c>
      <c r="BN163" s="181" t="str">
        <f>IF('Securities Details'!AM66 = "","",IF('Securities Details'!$E$11="Yes",'Securities Details'!AM66,""))</f>
        <v/>
      </c>
      <c r="BO163" s="181" t="str">
        <f>IF('Securities Details'!AN66="","",IF('Securities Details'!$E$11="Yes",'Securities Details'!AN66,""))</f>
        <v/>
      </c>
      <c r="BP163" s="181" t="str">
        <f>IF('Securities Details'!$E$11="Yes",'Securities Details'!AO66,"")</f>
        <v/>
      </c>
      <c r="BQ163" t="str">
        <f>IF(BE163=SecDLookups!$R$2, (
IF(ISNUMBER(SEARCH("-",BF163)), TRIM(LEFT(BF163, SEARCH("-",BF163,1)-1)), BF163)),"")</f>
        <v/>
      </c>
      <c r="BR163" t="str">
        <f>IF(BE163=SecDLookups!$R$2, (
IF(ISNUMBER(SEARCH("-",BF163)), TRIM(RIGHT(BF163,LEN(BF163) - SEARCH("-",BF163,1))), BF163)),"")</f>
        <v/>
      </c>
      <c r="BS163" t="str">
        <f>IF(BE163=SecDLookups!$R$3,BF163,"")</f>
        <v/>
      </c>
      <c r="BT163" t="str">
        <f>IF(BE163=SecDLookups!$R$4,BF163,"")</f>
        <v/>
      </c>
      <c r="BU163" t="str">
        <f>IF(BG163=SecDLookups!$S$2,TRIM(LEFT(BH163, SEARCH("-",BH163,1)-1)),"")</f>
        <v/>
      </c>
      <c r="BV163" t="str">
        <f>IF(BG163=SecDLookups!$S$2,TRIM(RIGHT(BH163,LEN(BH163) -  SEARCH("-",BH163,1))),"")</f>
        <v/>
      </c>
      <c r="BW163" t="str">
        <f>IF(BG163=SecDLookups!$S$3,BH163,"")</f>
        <v/>
      </c>
      <c r="BX163" t="str">
        <f>IF(BG163=SecDLookups!$S$4,BH163,"")</f>
        <v/>
      </c>
      <c r="BY163" t="str">
        <f>IF(BI163=SecDLookups!$T$2,TRIM(LEFT(BJ163, SEARCH("-",BJ163,1)-1)),"")</f>
        <v/>
      </c>
      <c r="BZ163" t="str">
        <f>IF(BI163=SecDLookups!$T$2,TRIM(RIGHT(BJ163,LEN(BJ163) -  SEARCH("-",BJ163,1))),"")</f>
        <v/>
      </c>
      <c r="CA163" t="str">
        <f>IF(BI163=SecDLookups!$T$3,BJ163,"")</f>
        <v/>
      </c>
      <c r="CB163" t="str">
        <f>IF(BI163=SecDLookups!$T$4,BJ163,"")</f>
        <v/>
      </c>
      <c r="CC163" t="str">
        <f>IF(BK163=SecDLookups!$U$2,TRIM(LEFT(BL163, SEARCH("-",BL163,1)-1)),"")</f>
        <v/>
      </c>
      <c r="CD163" t="str">
        <f>IF(BK163=SecDLookups!$U$2,TRIM(RIGHT(BL163,LEN(BL163) -  SEARCH("-",BL163,1))),"")</f>
        <v/>
      </c>
      <c r="CE163" t="str">
        <f>IF(BK163=SecDLookups!$U$3,BL163,"")</f>
        <v/>
      </c>
      <c r="CF163" t="str">
        <f>IF(BK163=SecDLookups!$U$4,BL163,"")</f>
        <v/>
      </c>
    </row>
    <row r="164" spans="22:84" x14ac:dyDescent="0.25">
      <c r="V164" s="216" t="s">
        <v>115</v>
      </c>
      <c r="W164" s="216" t="s">
        <v>224</v>
      </c>
      <c r="X164" s="216">
        <f>Approval!E100</f>
        <v>0</v>
      </c>
      <c r="Y164" s="216">
        <f>Approval!D100</f>
        <v>0</v>
      </c>
      <c r="Z164" s="216" t="str">
        <f>VLOOKUP(W164,ApprovalLookups!$G$2:$H$16,2,FALSE)</f>
        <v>APPT</v>
      </c>
      <c r="AA164" s="293">
        <f>VLOOKUP(W164,ApprovalLookups!$G$2:$I$16,3,FALSE)</f>
        <v>0</v>
      </c>
      <c r="AB164" s="174"/>
      <c r="AC164" s="181">
        <f>'Securities Details'!C67</f>
        <v>0</v>
      </c>
      <c r="AD164" s="181">
        <f>'Securities Details'!D67</f>
        <v>0</v>
      </c>
      <c r="AE164" s="181">
        <f>'Securities Details'!E67</f>
        <v>0</v>
      </c>
      <c r="AF164" s="181">
        <f>'Securities Details'!F67</f>
        <v>0</v>
      </c>
      <c r="AG164" s="181">
        <f>'Securities Details'!G67</f>
        <v>0</v>
      </c>
      <c r="AH164" s="181">
        <f>'Securities Details'!H67</f>
        <v>0</v>
      </c>
      <c r="AI164" s="181">
        <f>'Securities Details'!I67</f>
        <v>0</v>
      </c>
      <c r="AJ164" s="181" t="str">
        <f t="shared" si="0"/>
        <v>0</v>
      </c>
      <c r="AK164" s="181">
        <f>'Securities Details'!K67</f>
        <v>0</v>
      </c>
      <c r="AL164" s="181">
        <f>'Securities Details'!L67</f>
        <v>0</v>
      </c>
      <c r="AM164" s="186">
        <f>'Securities Details'!M67</f>
        <v>0</v>
      </c>
      <c r="AN164" s="181">
        <f>'Securities Details'!N67</f>
        <v>0</v>
      </c>
      <c r="AO164" s="181">
        <f>'Securities Details'!O67</f>
        <v>0</v>
      </c>
      <c r="AP164" s="181">
        <f>'Securities Details'!P67</f>
        <v>0</v>
      </c>
      <c r="AQ164" s="181">
        <f>'Securities Details'!Q67</f>
        <v>0</v>
      </c>
      <c r="AR164" s="181">
        <f>'Securities Details'!R67</f>
        <v>0</v>
      </c>
      <c r="AS164" s="186">
        <f>'Securities Details'!S67</f>
        <v>0</v>
      </c>
      <c r="AT164" s="181">
        <f>'Securities Details'!T67</f>
        <v>0</v>
      </c>
      <c r="AU164" s="181">
        <f>'Securities Details'!U67</f>
        <v>0</v>
      </c>
      <c r="AV164" s="181" t="str">
        <f>IF(AU164="Yes",'Securities Details'!V67,"")</f>
        <v/>
      </c>
      <c r="AW164" s="181">
        <f>'Securities Details'!W67</f>
        <v>0</v>
      </c>
      <c r="AX164" s="181">
        <f>'Securities Details'!X67</f>
        <v>0</v>
      </c>
      <c r="AY164" s="186" t="str">
        <f>IF(AND(NOT(ISBLANK('Securities Details'!Y67)),AU164="Yes"),'Securities Details'!Y67,"")</f>
        <v/>
      </c>
      <c r="AZ164" s="181" t="str">
        <f>IF(AU164="Yes",'Securities Details'!Z67,"")</f>
        <v/>
      </c>
      <c r="BA164" s="181" t="e">
        <f>'Securities Details'!#REF!</f>
        <v>#REF!</v>
      </c>
      <c r="BB164" s="181" t="str">
        <f>IF(AU164="Yes",'Securities Details'!AA67,"")</f>
        <v/>
      </c>
      <c r="BC164" s="181" t="str">
        <f>IF(ISBLANK('Securities Details'!AB67),"",0)</f>
        <v/>
      </c>
      <c r="BD164" s="181">
        <f>'Securities Details'!AC67</f>
        <v>0</v>
      </c>
      <c r="BE164" s="181">
        <f>'Securities Details'!AD67</f>
        <v>0</v>
      </c>
      <c r="BF164" s="595">
        <f>'Securities Details'!AE67</f>
        <v>0</v>
      </c>
      <c r="BG164" s="181">
        <f>'Securities Details'!AF67</f>
        <v>0</v>
      </c>
      <c r="BH164" s="181">
        <f>'Securities Details'!AG67</f>
        <v>0</v>
      </c>
      <c r="BI164" s="181">
        <f>'Securities Details'!AH67</f>
        <v>0</v>
      </c>
      <c r="BJ164" s="181">
        <f>'Securities Details'!AI67</f>
        <v>0</v>
      </c>
      <c r="BK164" s="181">
        <f>'Securities Details'!AJ67</f>
        <v>0</v>
      </c>
      <c r="BL164" s="181">
        <f>'Securities Details'!AK67</f>
        <v>0</v>
      </c>
      <c r="BM164" s="181">
        <f>'Securities Details'!AL67</f>
        <v>0</v>
      </c>
      <c r="BN164" s="181" t="str">
        <f>IF('Securities Details'!AM67 = "","",IF('Securities Details'!$E$11="Yes",'Securities Details'!AM67,""))</f>
        <v/>
      </c>
      <c r="BO164" s="181" t="str">
        <f>IF('Securities Details'!AN67="","",IF('Securities Details'!$E$11="Yes",'Securities Details'!AN67,""))</f>
        <v/>
      </c>
      <c r="BP164" s="181" t="str">
        <f>IF('Securities Details'!$E$11="Yes",'Securities Details'!AO67,"")</f>
        <v/>
      </c>
      <c r="BQ164" t="str">
        <f>IF(BE164=SecDLookups!$R$2, (
IF(ISNUMBER(SEARCH("-",BF164)), TRIM(LEFT(BF164, SEARCH("-",BF164,1)-1)), BF164)),"")</f>
        <v/>
      </c>
      <c r="BR164" t="str">
        <f>IF(BE164=SecDLookups!$R$2, (
IF(ISNUMBER(SEARCH("-",BF164)), TRIM(RIGHT(BF164,LEN(BF164) - SEARCH("-",BF164,1))), BF164)),"")</f>
        <v/>
      </c>
      <c r="BS164" t="str">
        <f>IF(BE164=SecDLookups!$R$3,BF164,"")</f>
        <v/>
      </c>
      <c r="BT164" t="str">
        <f>IF(BE164=SecDLookups!$R$4,BF164,"")</f>
        <v/>
      </c>
      <c r="BU164" t="str">
        <f>IF(BG164=SecDLookups!$S$2,TRIM(LEFT(BH164, SEARCH("-",BH164,1)-1)),"")</f>
        <v/>
      </c>
      <c r="BV164" t="str">
        <f>IF(BG164=SecDLookups!$S$2,TRIM(RIGHT(BH164,LEN(BH164) -  SEARCH("-",BH164,1))),"")</f>
        <v/>
      </c>
      <c r="BW164" t="str">
        <f>IF(BG164=SecDLookups!$S$3,BH164,"")</f>
        <v/>
      </c>
      <c r="BX164" t="str">
        <f>IF(BG164=SecDLookups!$S$4,BH164,"")</f>
        <v/>
      </c>
      <c r="BY164" t="str">
        <f>IF(BI164=SecDLookups!$T$2,TRIM(LEFT(BJ164, SEARCH("-",BJ164,1)-1)),"")</f>
        <v/>
      </c>
      <c r="BZ164" t="str">
        <f>IF(BI164=SecDLookups!$T$2,TRIM(RIGHT(BJ164,LEN(BJ164) -  SEARCH("-",BJ164,1))),"")</f>
        <v/>
      </c>
      <c r="CA164" t="str">
        <f>IF(BI164=SecDLookups!$T$3,BJ164,"")</f>
        <v/>
      </c>
      <c r="CB164" t="str">
        <f>IF(BI164=SecDLookups!$T$4,BJ164,"")</f>
        <v/>
      </c>
      <c r="CC164" t="str">
        <f>IF(BK164=SecDLookups!$U$2,TRIM(LEFT(BL164, SEARCH("-",BL164,1)-1)),"")</f>
        <v/>
      </c>
      <c r="CD164" t="str">
        <f>IF(BK164=SecDLookups!$U$2,TRIM(RIGHT(BL164,LEN(BL164) -  SEARCH("-",BL164,1))),"")</f>
        <v/>
      </c>
      <c r="CE164" t="str">
        <f>IF(BK164=SecDLookups!$U$3,BL164,"")</f>
        <v/>
      </c>
      <c r="CF164" t="str">
        <f>IF(BK164=SecDLookups!$U$4,BL164,"")</f>
        <v/>
      </c>
    </row>
    <row r="165" spans="22:84" x14ac:dyDescent="0.25">
      <c r="V165" s="216" t="s">
        <v>115</v>
      </c>
      <c r="W165" s="216" t="s">
        <v>224</v>
      </c>
      <c r="X165" s="216">
        <f>Approval!E101</f>
        <v>0</v>
      </c>
      <c r="Y165" s="216">
        <f>Approval!D101</f>
        <v>0</v>
      </c>
      <c r="Z165" s="216" t="str">
        <f>VLOOKUP(W165,ApprovalLookups!$G$2:$H$16,2,FALSE)</f>
        <v>APPT</v>
      </c>
      <c r="AA165" s="293">
        <f>VLOOKUP(W165,ApprovalLookups!$G$2:$I$16,3,FALSE)</f>
        <v>0</v>
      </c>
      <c r="AB165" s="174"/>
      <c r="AC165" s="181">
        <f>'Securities Details'!C68</f>
        <v>0</v>
      </c>
      <c r="AD165" s="181">
        <f>'Securities Details'!D68</f>
        <v>0</v>
      </c>
      <c r="AE165" s="181">
        <f>'Securities Details'!E68</f>
        <v>0</v>
      </c>
      <c r="AF165" s="181">
        <f>'Securities Details'!F68</f>
        <v>0</v>
      </c>
      <c r="AG165" s="181">
        <f>'Securities Details'!G68</f>
        <v>0</v>
      </c>
      <c r="AH165" s="181">
        <f>'Securities Details'!H68</f>
        <v>0</v>
      </c>
      <c r="AI165" s="181">
        <f>'Securities Details'!I68</f>
        <v>0</v>
      </c>
      <c r="AJ165" s="181" t="str">
        <f t="shared" si="0"/>
        <v>0</v>
      </c>
      <c r="AK165" s="181">
        <f>'Securities Details'!K68</f>
        <v>0</v>
      </c>
      <c r="AL165" s="181">
        <f>'Securities Details'!L68</f>
        <v>0</v>
      </c>
      <c r="AM165" s="186">
        <f>'Securities Details'!M68</f>
        <v>0</v>
      </c>
      <c r="AN165" s="181">
        <f>'Securities Details'!N68</f>
        <v>0</v>
      </c>
      <c r="AO165" s="181">
        <f>'Securities Details'!O68</f>
        <v>0</v>
      </c>
      <c r="AP165" s="181">
        <f>'Securities Details'!P68</f>
        <v>0</v>
      </c>
      <c r="AQ165" s="181">
        <f>'Securities Details'!Q68</f>
        <v>0</v>
      </c>
      <c r="AR165" s="181">
        <f>'Securities Details'!R68</f>
        <v>0</v>
      </c>
      <c r="AS165" s="186">
        <f>'Securities Details'!S68</f>
        <v>0</v>
      </c>
      <c r="AT165" s="181">
        <f>'Securities Details'!T68</f>
        <v>0</v>
      </c>
      <c r="AU165" s="181">
        <f>'Securities Details'!U68</f>
        <v>0</v>
      </c>
      <c r="AV165" s="181" t="str">
        <f>IF(AU165="Yes",'Securities Details'!V68,"")</f>
        <v/>
      </c>
      <c r="AW165" s="181">
        <f>'Securities Details'!W68</f>
        <v>0</v>
      </c>
      <c r="AX165" s="181">
        <f>'Securities Details'!X68</f>
        <v>0</v>
      </c>
      <c r="AY165" s="186" t="str">
        <f>IF(AND(NOT(ISBLANK('Securities Details'!Y68)),AU165="Yes"),'Securities Details'!Y68,"")</f>
        <v/>
      </c>
      <c r="AZ165" s="181" t="str">
        <f>IF(AU165="Yes",'Securities Details'!Z68,"")</f>
        <v/>
      </c>
      <c r="BA165" s="181" t="e">
        <f>'Securities Details'!#REF!</f>
        <v>#REF!</v>
      </c>
      <c r="BB165" s="181" t="str">
        <f>IF(AU165="Yes",'Securities Details'!AA68,"")</f>
        <v/>
      </c>
      <c r="BC165" s="181" t="str">
        <f>IF(ISBLANK('Securities Details'!AB68),"",0)</f>
        <v/>
      </c>
      <c r="BD165" s="181">
        <f>'Securities Details'!AC68</f>
        <v>0</v>
      </c>
      <c r="BE165" s="181">
        <f>'Securities Details'!AD68</f>
        <v>0</v>
      </c>
      <c r="BF165" s="595">
        <f>'Securities Details'!AE68</f>
        <v>0</v>
      </c>
      <c r="BG165" s="181">
        <f>'Securities Details'!AF68</f>
        <v>0</v>
      </c>
      <c r="BH165" s="181">
        <f>'Securities Details'!AG68</f>
        <v>0</v>
      </c>
      <c r="BI165" s="181">
        <f>'Securities Details'!AH68</f>
        <v>0</v>
      </c>
      <c r="BJ165" s="181">
        <f>'Securities Details'!AI68</f>
        <v>0</v>
      </c>
      <c r="BK165" s="181">
        <f>'Securities Details'!AJ68</f>
        <v>0</v>
      </c>
      <c r="BL165" s="181">
        <f>'Securities Details'!AK68</f>
        <v>0</v>
      </c>
      <c r="BM165" s="181">
        <f>'Securities Details'!AL68</f>
        <v>0</v>
      </c>
      <c r="BN165" s="181" t="str">
        <f>IF('Securities Details'!AM68 = "","",IF('Securities Details'!$E$11="Yes",'Securities Details'!AM68,""))</f>
        <v/>
      </c>
      <c r="BO165" s="181" t="str">
        <f>IF('Securities Details'!AN68="","",IF('Securities Details'!$E$11="Yes",'Securities Details'!AN68,""))</f>
        <v/>
      </c>
      <c r="BP165" s="181" t="str">
        <f>IF('Securities Details'!$E$11="Yes",'Securities Details'!AO68,"")</f>
        <v/>
      </c>
      <c r="BQ165" t="str">
        <f>IF(BE165=SecDLookups!$R$2, (
IF(ISNUMBER(SEARCH("-",BF165)), TRIM(LEFT(BF165, SEARCH("-",BF165,1)-1)), BF165)),"")</f>
        <v/>
      </c>
      <c r="BR165" t="str">
        <f>IF(BE165=SecDLookups!$R$2, (
IF(ISNUMBER(SEARCH("-",BF165)), TRIM(RIGHT(BF165,LEN(BF165) - SEARCH("-",BF165,1))), BF165)),"")</f>
        <v/>
      </c>
      <c r="BS165" t="str">
        <f>IF(BE165=SecDLookups!$R$3,BF165,"")</f>
        <v/>
      </c>
      <c r="BT165" t="str">
        <f>IF(BE165=SecDLookups!$R$4,BF165,"")</f>
        <v/>
      </c>
      <c r="BU165" t="str">
        <f>IF(BG165=SecDLookups!$S$2,TRIM(LEFT(BH165, SEARCH("-",BH165,1)-1)),"")</f>
        <v/>
      </c>
      <c r="BV165" t="str">
        <f>IF(BG165=SecDLookups!$S$2,TRIM(RIGHT(BH165,LEN(BH165) -  SEARCH("-",BH165,1))),"")</f>
        <v/>
      </c>
      <c r="BW165" t="str">
        <f>IF(BG165=SecDLookups!$S$3,BH165,"")</f>
        <v/>
      </c>
      <c r="BX165" t="str">
        <f>IF(BG165=SecDLookups!$S$4,BH165,"")</f>
        <v/>
      </c>
      <c r="BY165" t="str">
        <f>IF(BI165=SecDLookups!$T$2,TRIM(LEFT(BJ165, SEARCH("-",BJ165,1)-1)),"")</f>
        <v/>
      </c>
      <c r="BZ165" t="str">
        <f>IF(BI165=SecDLookups!$T$2,TRIM(RIGHT(BJ165,LEN(BJ165) -  SEARCH("-",BJ165,1))),"")</f>
        <v/>
      </c>
      <c r="CA165" t="str">
        <f>IF(BI165=SecDLookups!$T$3,BJ165,"")</f>
        <v/>
      </c>
      <c r="CB165" t="str">
        <f>IF(BI165=SecDLookups!$T$4,BJ165,"")</f>
        <v/>
      </c>
      <c r="CC165" t="str">
        <f>IF(BK165=SecDLookups!$U$2,TRIM(LEFT(BL165, SEARCH("-",BL165,1)-1)),"")</f>
        <v/>
      </c>
      <c r="CD165" t="str">
        <f>IF(BK165=SecDLookups!$U$2,TRIM(RIGHT(BL165,LEN(BL165) -  SEARCH("-",BL165,1))),"")</f>
        <v/>
      </c>
      <c r="CE165" t="str">
        <f>IF(BK165=SecDLookups!$U$3,BL165,"")</f>
        <v/>
      </c>
      <c r="CF165" t="str">
        <f>IF(BK165=SecDLookups!$U$4,BL165,"")</f>
        <v/>
      </c>
    </row>
    <row r="166" spans="22:84" x14ac:dyDescent="0.25">
      <c r="V166" s="216" t="s">
        <v>115</v>
      </c>
      <c r="W166" s="216" t="s">
        <v>224</v>
      </c>
      <c r="X166" s="216">
        <f>Approval!E102</f>
        <v>0</v>
      </c>
      <c r="Y166" s="216">
        <f>Approval!D102</f>
        <v>0</v>
      </c>
      <c r="Z166" s="216" t="str">
        <f>VLOOKUP(W166,ApprovalLookups!$G$2:$H$16,2,FALSE)</f>
        <v>APPT</v>
      </c>
      <c r="AA166" s="293">
        <f>VLOOKUP(W166,ApprovalLookups!$G$2:$I$16,3,FALSE)</f>
        <v>0</v>
      </c>
      <c r="AB166" s="174"/>
      <c r="AC166" s="181">
        <f>'Securities Details'!C69</f>
        <v>0</v>
      </c>
      <c r="AD166" s="181">
        <f>'Securities Details'!D69</f>
        <v>0</v>
      </c>
      <c r="AE166" s="181">
        <f>'Securities Details'!E69</f>
        <v>0</v>
      </c>
      <c r="AF166" s="181">
        <f>'Securities Details'!F69</f>
        <v>0</v>
      </c>
      <c r="AG166" s="181">
        <f>'Securities Details'!G69</f>
        <v>0</v>
      </c>
      <c r="AH166" s="181">
        <f>'Securities Details'!H69</f>
        <v>0</v>
      </c>
      <c r="AI166" s="181">
        <f>'Securities Details'!I69</f>
        <v>0</v>
      </c>
      <c r="AJ166" s="181" t="str">
        <f t="shared" si="0"/>
        <v>0</v>
      </c>
      <c r="AK166" s="181">
        <f>'Securities Details'!K69</f>
        <v>0</v>
      </c>
      <c r="AL166" s="181">
        <f>'Securities Details'!L69</f>
        <v>0</v>
      </c>
      <c r="AM166" s="186">
        <f>'Securities Details'!M69</f>
        <v>0</v>
      </c>
      <c r="AN166" s="181">
        <f>'Securities Details'!N69</f>
        <v>0</v>
      </c>
      <c r="AO166" s="181">
        <f>'Securities Details'!O69</f>
        <v>0</v>
      </c>
      <c r="AP166" s="181">
        <f>'Securities Details'!P69</f>
        <v>0</v>
      </c>
      <c r="AQ166" s="181">
        <f>'Securities Details'!Q69</f>
        <v>0</v>
      </c>
      <c r="AR166" s="181">
        <f>'Securities Details'!R69</f>
        <v>0</v>
      </c>
      <c r="AS166" s="186">
        <f>'Securities Details'!S69</f>
        <v>0</v>
      </c>
      <c r="AT166" s="181">
        <f>'Securities Details'!T69</f>
        <v>0</v>
      </c>
      <c r="AU166" s="181">
        <f>'Securities Details'!U69</f>
        <v>0</v>
      </c>
      <c r="AV166" s="181" t="str">
        <f>IF(AU166="Yes",'Securities Details'!V69,"")</f>
        <v/>
      </c>
      <c r="AW166" s="181">
        <f>'Securities Details'!W69</f>
        <v>0</v>
      </c>
      <c r="AX166" s="181">
        <f>'Securities Details'!X69</f>
        <v>0</v>
      </c>
      <c r="AY166" s="186" t="str">
        <f>IF(AND(NOT(ISBLANK('Securities Details'!Y69)),AU166="Yes"),'Securities Details'!Y69,"")</f>
        <v/>
      </c>
      <c r="AZ166" s="181" t="str">
        <f>IF(AU166="Yes",'Securities Details'!Z69,"")</f>
        <v/>
      </c>
      <c r="BA166" s="181" t="e">
        <f>'Securities Details'!#REF!</f>
        <v>#REF!</v>
      </c>
      <c r="BB166" s="181" t="str">
        <f>IF(AU166="Yes",'Securities Details'!AA69,"")</f>
        <v/>
      </c>
      <c r="BC166" s="181" t="str">
        <f>IF(ISBLANK('Securities Details'!AB69),"",0)</f>
        <v/>
      </c>
      <c r="BD166" s="181">
        <f>'Securities Details'!AC69</f>
        <v>0</v>
      </c>
      <c r="BE166" s="181">
        <f>'Securities Details'!AD69</f>
        <v>0</v>
      </c>
      <c r="BF166" s="595">
        <f>'Securities Details'!AE69</f>
        <v>0</v>
      </c>
      <c r="BG166" s="181">
        <f>'Securities Details'!AF69</f>
        <v>0</v>
      </c>
      <c r="BH166" s="181">
        <f>'Securities Details'!AG69</f>
        <v>0</v>
      </c>
      <c r="BI166" s="181">
        <f>'Securities Details'!AH69</f>
        <v>0</v>
      </c>
      <c r="BJ166" s="181">
        <f>'Securities Details'!AI69</f>
        <v>0</v>
      </c>
      <c r="BK166" s="181">
        <f>'Securities Details'!AJ69</f>
        <v>0</v>
      </c>
      <c r="BL166" s="181">
        <f>'Securities Details'!AK69</f>
        <v>0</v>
      </c>
      <c r="BM166" s="181">
        <f>'Securities Details'!AL69</f>
        <v>0</v>
      </c>
      <c r="BN166" s="181" t="str">
        <f>IF('Securities Details'!AM69 = "","",IF('Securities Details'!$E$11="Yes",'Securities Details'!AM69,""))</f>
        <v/>
      </c>
      <c r="BO166" s="181" t="str">
        <f>IF('Securities Details'!AN69="","",IF('Securities Details'!$E$11="Yes",'Securities Details'!AN69,""))</f>
        <v/>
      </c>
      <c r="BP166" s="181" t="str">
        <f>IF('Securities Details'!$E$11="Yes",'Securities Details'!AO69,"")</f>
        <v/>
      </c>
      <c r="BQ166" t="str">
        <f>IF(BE166=SecDLookups!$R$2, (
IF(ISNUMBER(SEARCH("-",BF166)), TRIM(LEFT(BF166, SEARCH("-",BF166,1)-1)), BF166)),"")</f>
        <v/>
      </c>
      <c r="BR166" t="str">
        <f>IF(BE166=SecDLookups!$R$2, (
IF(ISNUMBER(SEARCH("-",BF166)), TRIM(RIGHT(BF166,LEN(BF166) - SEARCH("-",BF166,1))), BF166)),"")</f>
        <v/>
      </c>
      <c r="BS166" t="str">
        <f>IF(BE166=SecDLookups!$R$3,BF166,"")</f>
        <v/>
      </c>
      <c r="BT166" t="str">
        <f>IF(BE166=SecDLookups!$R$4,BF166,"")</f>
        <v/>
      </c>
      <c r="BU166" t="str">
        <f>IF(BG166=SecDLookups!$S$2,TRIM(LEFT(BH166, SEARCH("-",BH166,1)-1)),"")</f>
        <v/>
      </c>
      <c r="BV166" t="str">
        <f>IF(BG166=SecDLookups!$S$2,TRIM(RIGHT(BH166,LEN(BH166) -  SEARCH("-",BH166,1))),"")</f>
        <v/>
      </c>
      <c r="BW166" t="str">
        <f>IF(BG166=SecDLookups!$S$3,BH166,"")</f>
        <v/>
      </c>
      <c r="BX166" t="str">
        <f>IF(BG166=SecDLookups!$S$4,BH166,"")</f>
        <v/>
      </c>
      <c r="BY166" t="str">
        <f>IF(BI166=SecDLookups!$T$2,TRIM(LEFT(BJ166, SEARCH("-",BJ166,1)-1)),"")</f>
        <v/>
      </c>
      <c r="BZ166" t="str">
        <f>IF(BI166=SecDLookups!$T$2,TRIM(RIGHT(BJ166,LEN(BJ166) -  SEARCH("-",BJ166,1))),"")</f>
        <v/>
      </c>
      <c r="CA166" t="str">
        <f>IF(BI166=SecDLookups!$T$3,BJ166,"")</f>
        <v/>
      </c>
      <c r="CB166" t="str">
        <f>IF(BI166=SecDLookups!$T$4,BJ166,"")</f>
        <v/>
      </c>
      <c r="CC166" t="str">
        <f>IF(BK166=SecDLookups!$U$2,TRIM(LEFT(BL166, SEARCH("-",BL166,1)-1)),"")</f>
        <v/>
      </c>
      <c r="CD166" t="str">
        <f>IF(BK166=SecDLookups!$U$2,TRIM(RIGHT(BL166,LEN(BL166) -  SEARCH("-",BL166,1))),"")</f>
        <v/>
      </c>
      <c r="CE166" t="str">
        <f>IF(BK166=SecDLookups!$U$3,BL166,"")</f>
        <v/>
      </c>
      <c r="CF166" t="str">
        <f>IF(BK166=SecDLookups!$U$4,BL166,"")</f>
        <v/>
      </c>
    </row>
    <row r="167" spans="22:84" x14ac:dyDescent="0.25">
      <c r="V167" s="216" t="s">
        <v>115</v>
      </c>
      <c r="W167" s="216" t="s">
        <v>224</v>
      </c>
      <c r="X167" s="216">
        <f>Approval!E103</f>
        <v>0</v>
      </c>
      <c r="Y167" s="216">
        <f>Approval!D103</f>
        <v>0</v>
      </c>
      <c r="Z167" s="216" t="str">
        <f>VLOOKUP(W167,ApprovalLookups!$G$2:$H$16,2,FALSE)</f>
        <v>APPT</v>
      </c>
      <c r="AA167" s="293">
        <f>VLOOKUP(W167,ApprovalLookups!$G$2:$I$16,3,FALSE)</f>
        <v>0</v>
      </c>
      <c r="AB167" s="174"/>
      <c r="AC167" s="181">
        <f>'Securities Details'!C70</f>
        <v>0</v>
      </c>
      <c r="AD167" s="181">
        <f>'Securities Details'!D70</f>
        <v>0</v>
      </c>
      <c r="AE167" s="181">
        <f>'Securities Details'!E70</f>
        <v>0</v>
      </c>
      <c r="AF167" s="181">
        <f>'Securities Details'!F70</f>
        <v>0</v>
      </c>
      <c r="AG167" s="181">
        <f>'Securities Details'!G70</f>
        <v>0</v>
      </c>
      <c r="AH167" s="181">
        <f>'Securities Details'!H70</f>
        <v>0</v>
      </c>
      <c r="AI167" s="181">
        <f>'Securities Details'!I70</f>
        <v>0</v>
      </c>
      <c r="AJ167" s="181" t="str">
        <f t="shared" si="0"/>
        <v>0</v>
      </c>
      <c r="AK167" s="181">
        <f>'Securities Details'!K70</f>
        <v>0</v>
      </c>
      <c r="AL167" s="181">
        <f>'Securities Details'!L70</f>
        <v>0</v>
      </c>
      <c r="AM167" s="186">
        <f>'Securities Details'!M70</f>
        <v>0</v>
      </c>
      <c r="AN167" s="181">
        <f>'Securities Details'!N70</f>
        <v>0</v>
      </c>
      <c r="AO167" s="181">
        <f>'Securities Details'!O70</f>
        <v>0</v>
      </c>
      <c r="AP167" s="181">
        <f>'Securities Details'!P70</f>
        <v>0</v>
      </c>
      <c r="AQ167" s="181">
        <f>'Securities Details'!Q70</f>
        <v>0</v>
      </c>
      <c r="AR167" s="181">
        <f>'Securities Details'!R70</f>
        <v>0</v>
      </c>
      <c r="AS167" s="186">
        <f>'Securities Details'!S70</f>
        <v>0</v>
      </c>
      <c r="AT167" s="181">
        <f>'Securities Details'!T70</f>
        <v>0</v>
      </c>
      <c r="AU167" s="181">
        <f>'Securities Details'!U70</f>
        <v>0</v>
      </c>
      <c r="AV167" s="181" t="str">
        <f>IF(AU167="Yes",'Securities Details'!V70,"")</f>
        <v/>
      </c>
      <c r="AW167" s="181">
        <f>'Securities Details'!W70</f>
        <v>0</v>
      </c>
      <c r="AX167" s="181">
        <f>'Securities Details'!X70</f>
        <v>0</v>
      </c>
      <c r="AY167" s="186" t="str">
        <f>IF(AND(NOT(ISBLANK('Securities Details'!Y70)),AU167="Yes"),'Securities Details'!Y70,"")</f>
        <v/>
      </c>
      <c r="AZ167" s="181" t="str">
        <f>IF(AU167="Yes",'Securities Details'!Z70,"")</f>
        <v/>
      </c>
      <c r="BA167" s="181" t="e">
        <f>'Securities Details'!#REF!</f>
        <v>#REF!</v>
      </c>
      <c r="BB167" s="181" t="str">
        <f>IF(AU167="Yes",'Securities Details'!AA70,"")</f>
        <v/>
      </c>
      <c r="BC167" s="181" t="str">
        <f>IF(ISBLANK('Securities Details'!AB70),"",0)</f>
        <v/>
      </c>
      <c r="BD167" s="181">
        <f>'Securities Details'!AC70</f>
        <v>0</v>
      </c>
      <c r="BE167" s="181">
        <f>'Securities Details'!AD70</f>
        <v>0</v>
      </c>
      <c r="BF167" s="595">
        <f>'Securities Details'!AE70</f>
        <v>0</v>
      </c>
      <c r="BG167" s="181">
        <f>'Securities Details'!AF70</f>
        <v>0</v>
      </c>
      <c r="BH167" s="181">
        <f>'Securities Details'!AG70</f>
        <v>0</v>
      </c>
      <c r="BI167" s="181">
        <f>'Securities Details'!AH70</f>
        <v>0</v>
      </c>
      <c r="BJ167" s="181">
        <f>'Securities Details'!AI70</f>
        <v>0</v>
      </c>
      <c r="BK167" s="181">
        <f>'Securities Details'!AJ70</f>
        <v>0</v>
      </c>
      <c r="BL167" s="181">
        <f>'Securities Details'!AK70</f>
        <v>0</v>
      </c>
      <c r="BM167" s="181">
        <f>'Securities Details'!AL70</f>
        <v>0</v>
      </c>
      <c r="BN167" s="181" t="str">
        <f>IF('Securities Details'!AM70 = "","",IF('Securities Details'!$E$11="Yes",'Securities Details'!AM70,""))</f>
        <v/>
      </c>
      <c r="BO167" s="181" t="str">
        <f>IF('Securities Details'!AN70="","",IF('Securities Details'!$E$11="Yes",'Securities Details'!AN70,""))</f>
        <v/>
      </c>
      <c r="BP167" s="181" t="str">
        <f>IF('Securities Details'!$E$11="Yes",'Securities Details'!AO70,"")</f>
        <v/>
      </c>
      <c r="BQ167" t="str">
        <f>IF(BE167=SecDLookups!$R$2, (
IF(ISNUMBER(SEARCH("-",BF167)), TRIM(LEFT(BF167, SEARCH("-",BF167,1)-1)), BF167)),"")</f>
        <v/>
      </c>
      <c r="BR167" t="str">
        <f>IF(BE167=SecDLookups!$R$2, (
IF(ISNUMBER(SEARCH("-",BF167)), TRIM(RIGHT(BF167,LEN(BF167) - SEARCH("-",BF167,1))), BF167)),"")</f>
        <v/>
      </c>
      <c r="BS167" t="str">
        <f>IF(BE167=SecDLookups!$R$3,BF167,"")</f>
        <v/>
      </c>
      <c r="BT167" t="str">
        <f>IF(BE167=SecDLookups!$R$4,BF167,"")</f>
        <v/>
      </c>
      <c r="BU167" t="str">
        <f>IF(BG167=SecDLookups!$S$2,TRIM(LEFT(BH167, SEARCH("-",BH167,1)-1)),"")</f>
        <v/>
      </c>
      <c r="BV167" t="str">
        <f>IF(BG167=SecDLookups!$S$2,TRIM(RIGHT(BH167,LEN(BH167) -  SEARCH("-",BH167,1))),"")</f>
        <v/>
      </c>
      <c r="BW167" t="str">
        <f>IF(BG167=SecDLookups!$S$3,BH167,"")</f>
        <v/>
      </c>
      <c r="BX167" t="str">
        <f>IF(BG167=SecDLookups!$S$4,BH167,"")</f>
        <v/>
      </c>
      <c r="BY167" t="str">
        <f>IF(BI167=SecDLookups!$T$2,TRIM(LEFT(BJ167, SEARCH("-",BJ167,1)-1)),"")</f>
        <v/>
      </c>
      <c r="BZ167" t="str">
        <f>IF(BI167=SecDLookups!$T$2,TRIM(RIGHT(BJ167,LEN(BJ167) -  SEARCH("-",BJ167,1))),"")</f>
        <v/>
      </c>
      <c r="CA167" t="str">
        <f>IF(BI167=SecDLookups!$T$3,BJ167,"")</f>
        <v/>
      </c>
      <c r="CB167" t="str">
        <f>IF(BI167=SecDLookups!$T$4,BJ167,"")</f>
        <v/>
      </c>
      <c r="CC167" t="str">
        <f>IF(BK167=SecDLookups!$U$2,TRIM(LEFT(BL167, SEARCH("-",BL167,1)-1)),"")</f>
        <v/>
      </c>
      <c r="CD167" t="str">
        <f>IF(BK167=SecDLookups!$U$2,TRIM(RIGHT(BL167,LEN(BL167) -  SEARCH("-",BL167,1))),"")</f>
        <v/>
      </c>
      <c r="CE167" t="str">
        <f>IF(BK167=SecDLookups!$U$3,BL167,"")</f>
        <v/>
      </c>
      <c r="CF167" t="str">
        <f>IF(BK167=SecDLookups!$U$4,BL167,"")</f>
        <v/>
      </c>
    </row>
    <row r="168" spans="22:84" x14ac:dyDescent="0.25">
      <c r="V168" s="216" t="s">
        <v>115</v>
      </c>
      <c r="W168" s="216" t="s">
        <v>224</v>
      </c>
      <c r="X168" s="216">
        <f>Approval!E104</f>
        <v>0</v>
      </c>
      <c r="Y168" s="216">
        <f>Approval!D104</f>
        <v>0</v>
      </c>
      <c r="Z168" s="216" t="str">
        <f>VLOOKUP(W168,ApprovalLookups!$G$2:$H$16,2,FALSE)</f>
        <v>APPT</v>
      </c>
      <c r="AA168" s="293">
        <f>VLOOKUP(W168,ApprovalLookups!$G$2:$I$16,3,FALSE)</f>
        <v>0</v>
      </c>
      <c r="AB168" s="174"/>
      <c r="AC168" s="181">
        <f>'Securities Details'!C71</f>
        <v>0</v>
      </c>
      <c r="AD168" s="181">
        <f>'Securities Details'!D71</f>
        <v>0</v>
      </c>
      <c r="AE168" s="181">
        <f>'Securities Details'!E71</f>
        <v>0</v>
      </c>
      <c r="AF168" s="181">
        <f>'Securities Details'!F71</f>
        <v>0</v>
      </c>
      <c r="AG168" s="181">
        <f>'Securities Details'!G71</f>
        <v>0</v>
      </c>
      <c r="AH168" s="181">
        <f>'Securities Details'!H71</f>
        <v>0</v>
      </c>
      <c r="AI168" s="181">
        <f>'Securities Details'!I71</f>
        <v>0</v>
      </c>
      <c r="AJ168" s="181" t="str">
        <f t="shared" si="0"/>
        <v>0</v>
      </c>
      <c r="AK168" s="181">
        <f>'Securities Details'!K71</f>
        <v>0</v>
      </c>
      <c r="AL168" s="181">
        <f>'Securities Details'!L71</f>
        <v>0</v>
      </c>
      <c r="AM168" s="186">
        <f>'Securities Details'!M71</f>
        <v>0</v>
      </c>
      <c r="AN168" s="181">
        <f>'Securities Details'!N71</f>
        <v>0</v>
      </c>
      <c r="AO168" s="181">
        <f>'Securities Details'!O71</f>
        <v>0</v>
      </c>
      <c r="AP168" s="181">
        <f>'Securities Details'!P71</f>
        <v>0</v>
      </c>
      <c r="AQ168" s="181">
        <f>'Securities Details'!Q71</f>
        <v>0</v>
      </c>
      <c r="AR168" s="181">
        <f>'Securities Details'!R71</f>
        <v>0</v>
      </c>
      <c r="AS168" s="186">
        <f>'Securities Details'!S71</f>
        <v>0</v>
      </c>
      <c r="AT168" s="181">
        <f>'Securities Details'!T71</f>
        <v>0</v>
      </c>
      <c r="AU168" s="181">
        <f>'Securities Details'!U71</f>
        <v>0</v>
      </c>
      <c r="AV168" s="181" t="str">
        <f>IF(AU168="Yes",'Securities Details'!V71,"")</f>
        <v/>
      </c>
      <c r="AW168" s="181">
        <f>'Securities Details'!W71</f>
        <v>0</v>
      </c>
      <c r="AX168" s="181">
        <f>'Securities Details'!X71</f>
        <v>0</v>
      </c>
      <c r="AY168" s="186" t="str">
        <f>IF(AND(NOT(ISBLANK('Securities Details'!Y71)),AU168="Yes"),'Securities Details'!Y71,"")</f>
        <v/>
      </c>
      <c r="AZ168" s="181" t="str">
        <f>IF(AU168="Yes",'Securities Details'!Z71,"")</f>
        <v/>
      </c>
      <c r="BA168" s="181" t="e">
        <f>'Securities Details'!#REF!</f>
        <v>#REF!</v>
      </c>
      <c r="BB168" s="181" t="str">
        <f>IF(AU168="Yes",'Securities Details'!AA71,"")</f>
        <v/>
      </c>
      <c r="BC168" s="181" t="str">
        <f>IF(ISBLANK('Securities Details'!AB71),"",0)</f>
        <v/>
      </c>
      <c r="BD168" s="181">
        <f>'Securities Details'!AC71</f>
        <v>0</v>
      </c>
      <c r="BE168" s="181">
        <f>'Securities Details'!AD71</f>
        <v>0</v>
      </c>
      <c r="BF168" s="595">
        <f>'Securities Details'!AE71</f>
        <v>0</v>
      </c>
      <c r="BG168" s="181">
        <f>'Securities Details'!AF71</f>
        <v>0</v>
      </c>
      <c r="BH168" s="181">
        <f>'Securities Details'!AG71</f>
        <v>0</v>
      </c>
      <c r="BI168" s="181">
        <f>'Securities Details'!AH71</f>
        <v>0</v>
      </c>
      <c r="BJ168" s="181">
        <f>'Securities Details'!AI71</f>
        <v>0</v>
      </c>
      <c r="BK168" s="181">
        <f>'Securities Details'!AJ71</f>
        <v>0</v>
      </c>
      <c r="BL168" s="181">
        <f>'Securities Details'!AK71</f>
        <v>0</v>
      </c>
      <c r="BM168" s="181">
        <f>'Securities Details'!AL71</f>
        <v>0</v>
      </c>
      <c r="BN168" s="181" t="str">
        <f>IF('Securities Details'!AM71 = "","",IF('Securities Details'!$E$11="Yes",'Securities Details'!AM71,""))</f>
        <v/>
      </c>
      <c r="BO168" s="181" t="str">
        <f>IF('Securities Details'!AN71="","",IF('Securities Details'!$E$11="Yes",'Securities Details'!AN71,""))</f>
        <v/>
      </c>
      <c r="BP168" s="181" t="str">
        <f>IF('Securities Details'!$E$11="Yes",'Securities Details'!AO71,"")</f>
        <v/>
      </c>
      <c r="BQ168" t="str">
        <f>IF(BE168=SecDLookups!$R$2, (
IF(ISNUMBER(SEARCH("-",BF168)), TRIM(LEFT(BF168, SEARCH("-",BF168,1)-1)), BF168)),"")</f>
        <v/>
      </c>
      <c r="BR168" t="str">
        <f>IF(BE168=SecDLookups!$R$2, (
IF(ISNUMBER(SEARCH("-",BF168)), TRIM(RIGHT(BF168,LEN(BF168) - SEARCH("-",BF168,1))), BF168)),"")</f>
        <v/>
      </c>
      <c r="BS168" t="str">
        <f>IF(BE168=SecDLookups!$R$3,BF168,"")</f>
        <v/>
      </c>
      <c r="BT168" t="str">
        <f>IF(BE168=SecDLookups!$R$4,BF168,"")</f>
        <v/>
      </c>
      <c r="BU168" t="str">
        <f>IF(BG168=SecDLookups!$S$2,TRIM(LEFT(BH168, SEARCH("-",BH168,1)-1)),"")</f>
        <v/>
      </c>
      <c r="BV168" t="str">
        <f>IF(BG168=SecDLookups!$S$2,TRIM(RIGHT(BH168,LEN(BH168) -  SEARCH("-",BH168,1))),"")</f>
        <v/>
      </c>
      <c r="BW168" t="str">
        <f>IF(BG168=SecDLookups!$S$3,BH168,"")</f>
        <v/>
      </c>
      <c r="BX168" t="str">
        <f>IF(BG168=SecDLookups!$S$4,BH168,"")</f>
        <v/>
      </c>
      <c r="BY168" t="str">
        <f>IF(BI168=SecDLookups!$T$2,TRIM(LEFT(BJ168, SEARCH("-",BJ168,1)-1)),"")</f>
        <v/>
      </c>
      <c r="BZ168" t="str">
        <f>IF(BI168=SecDLookups!$T$2,TRIM(RIGHT(BJ168,LEN(BJ168) -  SEARCH("-",BJ168,1))),"")</f>
        <v/>
      </c>
      <c r="CA168" t="str">
        <f>IF(BI168=SecDLookups!$T$3,BJ168,"")</f>
        <v/>
      </c>
      <c r="CB168" t="str">
        <f>IF(BI168=SecDLookups!$T$4,BJ168,"")</f>
        <v/>
      </c>
      <c r="CC168" t="str">
        <f>IF(BK168=SecDLookups!$U$2,TRIM(LEFT(BL168, SEARCH("-",BL168,1)-1)),"")</f>
        <v/>
      </c>
      <c r="CD168" t="str">
        <f>IF(BK168=SecDLookups!$U$2,TRIM(RIGHT(BL168,LEN(BL168) -  SEARCH("-",BL168,1))),"")</f>
        <v/>
      </c>
      <c r="CE168" t="str">
        <f>IF(BK168=SecDLookups!$U$3,BL168,"")</f>
        <v/>
      </c>
      <c r="CF168" t="str">
        <f>IF(BK168=SecDLookups!$U$4,BL168,"")</f>
        <v/>
      </c>
    </row>
    <row r="169" spans="22:84" x14ac:dyDescent="0.25">
      <c r="V169" s="216" t="s">
        <v>115</v>
      </c>
      <c r="W169" s="216" t="s">
        <v>224</v>
      </c>
      <c r="X169" s="216">
        <f>Approval!E105</f>
        <v>0</v>
      </c>
      <c r="Y169" s="216">
        <f>Approval!D105</f>
        <v>0</v>
      </c>
      <c r="Z169" s="216" t="str">
        <f>VLOOKUP(W169,ApprovalLookups!$G$2:$H$16,2,FALSE)</f>
        <v>APPT</v>
      </c>
      <c r="AA169" s="293">
        <f>VLOOKUP(W169,ApprovalLookups!$G$2:$I$16,3,FALSE)</f>
        <v>0</v>
      </c>
      <c r="AB169" s="174"/>
      <c r="AC169" s="181">
        <f>'Securities Details'!C72</f>
        <v>0</v>
      </c>
      <c r="AD169" s="181">
        <f>'Securities Details'!D72</f>
        <v>0</v>
      </c>
      <c r="AE169" s="181">
        <f>'Securities Details'!E72</f>
        <v>0</v>
      </c>
      <c r="AF169" s="181">
        <f>'Securities Details'!F72</f>
        <v>0</v>
      </c>
      <c r="AG169" s="181">
        <f>'Securities Details'!G72</f>
        <v>0</v>
      </c>
      <c r="AH169" s="181">
        <f>'Securities Details'!H72</f>
        <v>0</v>
      </c>
      <c r="AI169" s="181">
        <f>'Securities Details'!I72</f>
        <v>0</v>
      </c>
      <c r="AJ169" s="181" t="str">
        <f t="shared" si="0"/>
        <v>0</v>
      </c>
      <c r="AK169" s="181">
        <f>'Securities Details'!K72</f>
        <v>0</v>
      </c>
      <c r="AL169" s="181">
        <f>'Securities Details'!L72</f>
        <v>0</v>
      </c>
      <c r="AM169" s="186">
        <f>'Securities Details'!M72</f>
        <v>0</v>
      </c>
      <c r="AN169" s="181">
        <f>'Securities Details'!N72</f>
        <v>0</v>
      </c>
      <c r="AO169" s="181">
        <f>'Securities Details'!O72</f>
        <v>0</v>
      </c>
      <c r="AP169" s="181">
        <f>'Securities Details'!P72</f>
        <v>0</v>
      </c>
      <c r="AQ169" s="181">
        <f>'Securities Details'!Q72</f>
        <v>0</v>
      </c>
      <c r="AR169" s="181">
        <f>'Securities Details'!R72</f>
        <v>0</v>
      </c>
      <c r="AS169" s="186">
        <f>'Securities Details'!S72</f>
        <v>0</v>
      </c>
      <c r="AT169" s="181">
        <f>'Securities Details'!T72</f>
        <v>0</v>
      </c>
      <c r="AU169" s="181">
        <f>'Securities Details'!U72</f>
        <v>0</v>
      </c>
      <c r="AV169" s="181" t="str">
        <f>IF(AU169="Yes",'Securities Details'!V72,"")</f>
        <v/>
      </c>
      <c r="AW169" s="181">
        <f>'Securities Details'!W72</f>
        <v>0</v>
      </c>
      <c r="AX169" s="181">
        <f>'Securities Details'!X72</f>
        <v>0</v>
      </c>
      <c r="AY169" s="186" t="str">
        <f>IF(AND(NOT(ISBLANK('Securities Details'!Y72)),AU169="Yes"),'Securities Details'!Y72,"")</f>
        <v/>
      </c>
      <c r="AZ169" s="181" t="str">
        <f>IF(AU169="Yes",'Securities Details'!Z72,"")</f>
        <v/>
      </c>
      <c r="BA169" s="181" t="e">
        <f>'Securities Details'!#REF!</f>
        <v>#REF!</v>
      </c>
      <c r="BB169" s="181" t="str">
        <f>IF(AU169="Yes",'Securities Details'!AA72,"")</f>
        <v/>
      </c>
      <c r="BC169" s="181" t="str">
        <f>IF(ISBLANK('Securities Details'!AB72),"",0)</f>
        <v/>
      </c>
      <c r="BD169" s="181">
        <f>'Securities Details'!AC72</f>
        <v>0</v>
      </c>
      <c r="BE169" s="181">
        <f>'Securities Details'!AD72</f>
        <v>0</v>
      </c>
      <c r="BF169" s="595">
        <f>'Securities Details'!AE72</f>
        <v>0</v>
      </c>
      <c r="BG169" s="181">
        <f>'Securities Details'!AF72</f>
        <v>0</v>
      </c>
      <c r="BH169" s="181">
        <f>'Securities Details'!AG72</f>
        <v>0</v>
      </c>
      <c r="BI169" s="181">
        <f>'Securities Details'!AH72</f>
        <v>0</v>
      </c>
      <c r="BJ169" s="181">
        <f>'Securities Details'!AI72</f>
        <v>0</v>
      </c>
      <c r="BK169" s="181">
        <f>'Securities Details'!AJ72</f>
        <v>0</v>
      </c>
      <c r="BL169" s="181">
        <f>'Securities Details'!AK72</f>
        <v>0</v>
      </c>
      <c r="BM169" s="181">
        <f>'Securities Details'!AL72</f>
        <v>0</v>
      </c>
      <c r="BN169" s="181" t="str">
        <f>IF('Securities Details'!AM72 = "","",IF('Securities Details'!$E$11="Yes",'Securities Details'!AM72,""))</f>
        <v/>
      </c>
      <c r="BO169" s="181" t="str">
        <f>IF('Securities Details'!AN72="","",IF('Securities Details'!$E$11="Yes",'Securities Details'!AN72,""))</f>
        <v/>
      </c>
      <c r="BP169" s="181" t="str">
        <f>IF('Securities Details'!$E$11="Yes",'Securities Details'!AO72,"")</f>
        <v/>
      </c>
      <c r="BQ169" t="str">
        <f>IF(BE169=SecDLookups!$R$2, (
IF(ISNUMBER(SEARCH("-",BF169)), TRIM(LEFT(BF169, SEARCH("-",BF169,1)-1)), BF169)),"")</f>
        <v/>
      </c>
      <c r="BR169" t="str">
        <f>IF(BE169=SecDLookups!$R$2, (
IF(ISNUMBER(SEARCH("-",BF169)), TRIM(RIGHT(BF169,LEN(BF169) - SEARCH("-",BF169,1))), BF169)),"")</f>
        <v/>
      </c>
      <c r="BS169" t="str">
        <f>IF(BE169=SecDLookups!$R$3,BF169,"")</f>
        <v/>
      </c>
      <c r="BT169" t="str">
        <f>IF(BE169=SecDLookups!$R$4,BF169,"")</f>
        <v/>
      </c>
      <c r="BU169" t="str">
        <f>IF(BG169=SecDLookups!$S$2,TRIM(LEFT(BH169, SEARCH("-",BH169,1)-1)),"")</f>
        <v/>
      </c>
      <c r="BV169" t="str">
        <f>IF(BG169=SecDLookups!$S$2,TRIM(RIGHT(BH169,LEN(BH169) -  SEARCH("-",BH169,1))),"")</f>
        <v/>
      </c>
      <c r="BW169" t="str">
        <f>IF(BG169=SecDLookups!$S$3,BH169,"")</f>
        <v/>
      </c>
      <c r="BX169" t="str">
        <f>IF(BG169=SecDLookups!$S$4,BH169,"")</f>
        <v/>
      </c>
      <c r="BY169" t="str">
        <f>IF(BI169=SecDLookups!$T$2,TRIM(LEFT(BJ169, SEARCH("-",BJ169,1)-1)),"")</f>
        <v/>
      </c>
      <c r="BZ169" t="str">
        <f>IF(BI169=SecDLookups!$T$2,TRIM(RIGHT(BJ169,LEN(BJ169) -  SEARCH("-",BJ169,1))),"")</f>
        <v/>
      </c>
      <c r="CA169" t="str">
        <f>IF(BI169=SecDLookups!$T$3,BJ169,"")</f>
        <v/>
      </c>
      <c r="CB169" t="str">
        <f>IF(BI169=SecDLookups!$T$4,BJ169,"")</f>
        <v/>
      </c>
      <c r="CC169" t="str">
        <f>IF(BK169=SecDLookups!$U$2,TRIM(LEFT(BL169, SEARCH("-",BL169,1)-1)),"")</f>
        <v/>
      </c>
      <c r="CD169" t="str">
        <f>IF(BK169=SecDLookups!$U$2,TRIM(RIGHT(BL169,LEN(BL169) -  SEARCH("-",BL169,1))),"")</f>
        <v/>
      </c>
      <c r="CE169" t="str">
        <f>IF(BK169=SecDLookups!$U$3,BL169,"")</f>
        <v/>
      </c>
      <c r="CF169" t="str">
        <f>IF(BK169=SecDLookups!$U$4,BL169,"")</f>
        <v/>
      </c>
    </row>
    <row r="170" spans="22:84" x14ac:dyDescent="0.25">
      <c r="V170" s="216" t="s">
        <v>115</v>
      </c>
      <c r="W170" s="216" t="s">
        <v>224</v>
      </c>
      <c r="X170" s="216">
        <f>Approval!E106</f>
        <v>0</v>
      </c>
      <c r="Y170" s="216">
        <f>Approval!D106</f>
        <v>0</v>
      </c>
      <c r="Z170" s="216" t="str">
        <f>VLOOKUP(W170,ApprovalLookups!$G$2:$H$16,2,FALSE)</f>
        <v>APPT</v>
      </c>
      <c r="AA170" s="293">
        <f>VLOOKUP(W170,ApprovalLookups!$G$2:$I$16,3,FALSE)</f>
        <v>0</v>
      </c>
      <c r="AB170" s="174"/>
      <c r="AC170" s="181">
        <f>'Securities Details'!C73</f>
        <v>0</v>
      </c>
      <c r="AD170" s="181">
        <f>'Securities Details'!D73</f>
        <v>0</v>
      </c>
      <c r="AE170" s="181">
        <f>'Securities Details'!E73</f>
        <v>0</v>
      </c>
      <c r="AF170" s="181">
        <f>'Securities Details'!F73</f>
        <v>0</v>
      </c>
      <c r="AG170" s="181">
        <f>'Securities Details'!G73</f>
        <v>0</v>
      </c>
      <c r="AH170" s="181">
        <f>'Securities Details'!H73</f>
        <v>0</v>
      </c>
      <c r="AI170" s="181">
        <f>'Securities Details'!I73</f>
        <v>0</v>
      </c>
      <c r="AJ170" s="181" t="str">
        <f t="shared" si="0"/>
        <v>0</v>
      </c>
      <c r="AK170" s="181">
        <f>'Securities Details'!K73</f>
        <v>0</v>
      </c>
      <c r="AL170" s="181">
        <f>'Securities Details'!L73</f>
        <v>0</v>
      </c>
      <c r="AM170" s="186">
        <f>'Securities Details'!M73</f>
        <v>0</v>
      </c>
      <c r="AN170" s="181">
        <f>'Securities Details'!N73</f>
        <v>0</v>
      </c>
      <c r="AO170" s="181">
        <f>'Securities Details'!O73</f>
        <v>0</v>
      </c>
      <c r="AP170" s="181">
        <f>'Securities Details'!P73</f>
        <v>0</v>
      </c>
      <c r="AQ170" s="181">
        <f>'Securities Details'!Q73</f>
        <v>0</v>
      </c>
      <c r="AR170" s="181">
        <f>'Securities Details'!R73</f>
        <v>0</v>
      </c>
      <c r="AS170" s="186">
        <f>'Securities Details'!S73</f>
        <v>0</v>
      </c>
      <c r="AT170" s="181">
        <f>'Securities Details'!T73</f>
        <v>0</v>
      </c>
      <c r="AU170" s="181">
        <f>'Securities Details'!U73</f>
        <v>0</v>
      </c>
      <c r="AV170" s="181" t="str">
        <f>IF(AU170="Yes",'Securities Details'!V73,"")</f>
        <v/>
      </c>
      <c r="AW170" s="181">
        <f>'Securities Details'!W73</f>
        <v>0</v>
      </c>
      <c r="AX170" s="181">
        <f>'Securities Details'!X73</f>
        <v>0</v>
      </c>
      <c r="AY170" s="186" t="str">
        <f>IF(AND(NOT(ISBLANK('Securities Details'!Y73)),AU170="Yes"),'Securities Details'!Y73,"")</f>
        <v/>
      </c>
      <c r="AZ170" s="181" t="str">
        <f>IF(AU170="Yes",'Securities Details'!Z73,"")</f>
        <v/>
      </c>
      <c r="BA170" s="181" t="e">
        <f>'Securities Details'!#REF!</f>
        <v>#REF!</v>
      </c>
      <c r="BB170" s="181" t="str">
        <f>IF(AU170="Yes",'Securities Details'!AA73,"")</f>
        <v/>
      </c>
      <c r="BC170" s="181" t="str">
        <f>IF(ISBLANK('Securities Details'!AB73),"",0)</f>
        <v/>
      </c>
      <c r="BD170" s="181">
        <f>'Securities Details'!AC73</f>
        <v>0</v>
      </c>
      <c r="BE170" s="181">
        <f>'Securities Details'!AD73</f>
        <v>0</v>
      </c>
      <c r="BF170" s="595">
        <f>'Securities Details'!AE73</f>
        <v>0</v>
      </c>
      <c r="BG170" s="181">
        <f>'Securities Details'!AF73</f>
        <v>0</v>
      </c>
      <c r="BH170" s="181">
        <f>'Securities Details'!AG73</f>
        <v>0</v>
      </c>
      <c r="BI170" s="181">
        <f>'Securities Details'!AH73</f>
        <v>0</v>
      </c>
      <c r="BJ170" s="181">
        <f>'Securities Details'!AI73</f>
        <v>0</v>
      </c>
      <c r="BK170" s="181">
        <f>'Securities Details'!AJ73</f>
        <v>0</v>
      </c>
      <c r="BL170" s="181">
        <f>'Securities Details'!AK73</f>
        <v>0</v>
      </c>
      <c r="BM170" s="181">
        <f>'Securities Details'!AL73</f>
        <v>0</v>
      </c>
      <c r="BN170" s="181" t="str">
        <f>IF('Securities Details'!AM73 = "","",IF('Securities Details'!$E$11="Yes",'Securities Details'!AM73,""))</f>
        <v/>
      </c>
      <c r="BO170" s="181" t="str">
        <f>IF('Securities Details'!AN73="","",IF('Securities Details'!$E$11="Yes",'Securities Details'!AN73,""))</f>
        <v/>
      </c>
      <c r="BP170" s="181" t="str">
        <f>IF('Securities Details'!$E$11="Yes",'Securities Details'!AO73,"")</f>
        <v/>
      </c>
      <c r="BQ170" t="str">
        <f>IF(BE170=SecDLookups!$R$2, (
IF(ISNUMBER(SEARCH("-",BF170)), TRIM(LEFT(BF170, SEARCH("-",BF170,1)-1)), BF170)),"")</f>
        <v/>
      </c>
      <c r="BR170" t="str">
        <f>IF(BE170=SecDLookups!$R$2, (
IF(ISNUMBER(SEARCH("-",BF170)), TRIM(RIGHT(BF170,LEN(BF170) - SEARCH("-",BF170,1))), BF170)),"")</f>
        <v/>
      </c>
      <c r="BS170" t="str">
        <f>IF(BE170=SecDLookups!$R$3,BF170,"")</f>
        <v/>
      </c>
      <c r="BT170" t="str">
        <f>IF(BE170=SecDLookups!$R$4,BF170,"")</f>
        <v/>
      </c>
      <c r="BU170" t="str">
        <f>IF(BG170=SecDLookups!$S$2,TRIM(LEFT(BH170, SEARCH("-",BH170,1)-1)),"")</f>
        <v/>
      </c>
      <c r="BV170" t="str">
        <f>IF(BG170=SecDLookups!$S$2,TRIM(RIGHT(BH170,LEN(BH170) -  SEARCH("-",BH170,1))),"")</f>
        <v/>
      </c>
      <c r="BW170" t="str">
        <f>IF(BG170=SecDLookups!$S$3,BH170,"")</f>
        <v/>
      </c>
      <c r="BX170" t="str">
        <f>IF(BG170=SecDLookups!$S$4,BH170,"")</f>
        <v/>
      </c>
      <c r="BY170" t="str">
        <f>IF(BI170=SecDLookups!$T$2,TRIM(LEFT(BJ170, SEARCH("-",BJ170,1)-1)),"")</f>
        <v/>
      </c>
      <c r="BZ170" t="str">
        <f>IF(BI170=SecDLookups!$T$2,TRIM(RIGHT(BJ170,LEN(BJ170) -  SEARCH("-",BJ170,1))),"")</f>
        <v/>
      </c>
      <c r="CA170" t="str">
        <f>IF(BI170=SecDLookups!$T$3,BJ170,"")</f>
        <v/>
      </c>
      <c r="CB170" t="str">
        <f>IF(BI170=SecDLookups!$T$4,BJ170,"")</f>
        <v/>
      </c>
      <c r="CC170" t="str">
        <f>IF(BK170=SecDLookups!$U$2,TRIM(LEFT(BL170, SEARCH("-",BL170,1)-1)),"")</f>
        <v/>
      </c>
      <c r="CD170" t="str">
        <f>IF(BK170=SecDLookups!$U$2,TRIM(RIGHT(BL170,LEN(BL170) -  SEARCH("-",BL170,1))),"")</f>
        <v/>
      </c>
      <c r="CE170" t="str">
        <f>IF(BK170=SecDLookups!$U$3,BL170,"")</f>
        <v/>
      </c>
      <c r="CF170" t="str">
        <f>IF(BK170=SecDLookups!$U$4,BL170,"")</f>
        <v/>
      </c>
    </row>
    <row r="171" spans="22:84" x14ac:dyDescent="0.25">
      <c r="V171" s="216" t="s">
        <v>115</v>
      </c>
      <c r="W171" s="216" t="s">
        <v>224</v>
      </c>
      <c r="X171" s="216">
        <f>Approval!E107</f>
        <v>0</v>
      </c>
      <c r="Y171" s="216">
        <f>Approval!D107</f>
        <v>0</v>
      </c>
      <c r="Z171" s="216" t="str">
        <f>VLOOKUP(W171,ApprovalLookups!$G$2:$H$16,2,FALSE)</f>
        <v>APPT</v>
      </c>
      <c r="AA171" s="293">
        <f>VLOOKUP(W171,ApprovalLookups!$G$2:$I$16,3,FALSE)</f>
        <v>0</v>
      </c>
      <c r="AB171" s="174"/>
      <c r="AC171" s="181">
        <f>'Securities Details'!C74</f>
        <v>0</v>
      </c>
      <c r="AD171" s="181">
        <f>'Securities Details'!D74</f>
        <v>0</v>
      </c>
      <c r="AE171" s="181">
        <f>'Securities Details'!E74</f>
        <v>0</v>
      </c>
      <c r="AF171" s="181">
        <f>'Securities Details'!F74</f>
        <v>0</v>
      </c>
      <c r="AG171" s="181">
        <f>'Securities Details'!G74</f>
        <v>0</v>
      </c>
      <c r="AH171" s="181">
        <f>'Securities Details'!H74</f>
        <v>0</v>
      </c>
      <c r="AI171" s="181">
        <f>'Securities Details'!I74</f>
        <v>0</v>
      </c>
      <c r="AJ171" s="181" t="str">
        <f t="shared" si="0"/>
        <v>0</v>
      </c>
      <c r="AK171" s="181">
        <f>'Securities Details'!K74</f>
        <v>0</v>
      </c>
      <c r="AL171" s="181">
        <f>'Securities Details'!L74</f>
        <v>0</v>
      </c>
      <c r="AM171" s="186">
        <f>'Securities Details'!M74</f>
        <v>0</v>
      </c>
      <c r="AN171" s="181">
        <f>'Securities Details'!N74</f>
        <v>0</v>
      </c>
      <c r="AO171" s="181">
        <f>'Securities Details'!O74</f>
        <v>0</v>
      </c>
      <c r="AP171" s="181">
        <f>'Securities Details'!P74</f>
        <v>0</v>
      </c>
      <c r="AQ171" s="181">
        <f>'Securities Details'!Q74</f>
        <v>0</v>
      </c>
      <c r="AR171" s="181">
        <f>'Securities Details'!R74</f>
        <v>0</v>
      </c>
      <c r="AS171" s="186">
        <f>'Securities Details'!S74</f>
        <v>0</v>
      </c>
      <c r="AT171" s="181">
        <f>'Securities Details'!T74</f>
        <v>0</v>
      </c>
      <c r="AU171" s="181">
        <f>'Securities Details'!U74</f>
        <v>0</v>
      </c>
      <c r="AV171" s="181" t="str">
        <f>IF(AU171="Yes",'Securities Details'!V74,"")</f>
        <v/>
      </c>
      <c r="AW171" s="181">
        <f>'Securities Details'!W74</f>
        <v>0</v>
      </c>
      <c r="AX171" s="181">
        <f>'Securities Details'!X74</f>
        <v>0</v>
      </c>
      <c r="AY171" s="186" t="str">
        <f>IF(AND(NOT(ISBLANK('Securities Details'!Y74)),AU171="Yes"),'Securities Details'!Y74,"")</f>
        <v/>
      </c>
      <c r="AZ171" s="181" t="str">
        <f>IF(AU171="Yes",'Securities Details'!Z74,"")</f>
        <v/>
      </c>
      <c r="BA171" s="181" t="e">
        <f>'Securities Details'!#REF!</f>
        <v>#REF!</v>
      </c>
      <c r="BB171" s="181" t="str">
        <f>IF(AU171="Yes",'Securities Details'!AA74,"")</f>
        <v/>
      </c>
      <c r="BC171" s="181" t="str">
        <f>IF(ISBLANK('Securities Details'!AB74),"",0)</f>
        <v/>
      </c>
      <c r="BD171" s="181">
        <f>'Securities Details'!AC74</f>
        <v>0</v>
      </c>
      <c r="BE171" s="181">
        <f>'Securities Details'!AD74</f>
        <v>0</v>
      </c>
      <c r="BF171" s="595">
        <f>'Securities Details'!AE74</f>
        <v>0</v>
      </c>
      <c r="BG171" s="181">
        <f>'Securities Details'!AF74</f>
        <v>0</v>
      </c>
      <c r="BH171" s="181">
        <f>'Securities Details'!AG74</f>
        <v>0</v>
      </c>
      <c r="BI171" s="181">
        <f>'Securities Details'!AH74</f>
        <v>0</v>
      </c>
      <c r="BJ171" s="181">
        <f>'Securities Details'!AI74</f>
        <v>0</v>
      </c>
      <c r="BK171" s="181">
        <f>'Securities Details'!AJ74</f>
        <v>0</v>
      </c>
      <c r="BL171" s="181">
        <f>'Securities Details'!AK74</f>
        <v>0</v>
      </c>
      <c r="BM171" s="181">
        <f>'Securities Details'!AL74</f>
        <v>0</v>
      </c>
      <c r="BN171" s="181" t="str">
        <f>IF('Securities Details'!AM74 = "","",IF('Securities Details'!$E$11="Yes",'Securities Details'!AM74,""))</f>
        <v/>
      </c>
      <c r="BO171" s="181" t="str">
        <f>IF('Securities Details'!AN74="","",IF('Securities Details'!$E$11="Yes",'Securities Details'!AN74,""))</f>
        <v/>
      </c>
      <c r="BP171" s="181" t="str">
        <f>IF('Securities Details'!$E$11="Yes",'Securities Details'!AO74,"")</f>
        <v/>
      </c>
      <c r="BQ171" t="str">
        <f>IF(BE171=SecDLookups!$R$2, (
IF(ISNUMBER(SEARCH("-",BF171)), TRIM(LEFT(BF171, SEARCH("-",BF171,1)-1)), BF171)),"")</f>
        <v/>
      </c>
      <c r="BR171" t="str">
        <f>IF(BE171=SecDLookups!$R$2, (
IF(ISNUMBER(SEARCH("-",BF171)), TRIM(RIGHT(BF171,LEN(BF171) - SEARCH("-",BF171,1))), BF171)),"")</f>
        <v/>
      </c>
      <c r="BS171" t="str">
        <f>IF(BE171=SecDLookups!$R$3,BF171,"")</f>
        <v/>
      </c>
      <c r="BT171" t="str">
        <f>IF(BE171=SecDLookups!$R$4,BF171,"")</f>
        <v/>
      </c>
      <c r="BU171" t="str">
        <f>IF(BG171=SecDLookups!$S$2,TRIM(LEFT(BH171, SEARCH("-",BH171,1)-1)),"")</f>
        <v/>
      </c>
      <c r="BV171" t="str">
        <f>IF(BG171=SecDLookups!$S$2,TRIM(RIGHT(BH171,LEN(BH171) -  SEARCH("-",BH171,1))),"")</f>
        <v/>
      </c>
      <c r="BW171" t="str">
        <f>IF(BG171=SecDLookups!$S$3,BH171,"")</f>
        <v/>
      </c>
      <c r="BX171" t="str">
        <f>IF(BG171=SecDLookups!$S$4,BH171,"")</f>
        <v/>
      </c>
      <c r="BY171" t="str">
        <f>IF(BI171=SecDLookups!$T$2,TRIM(LEFT(BJ171, SEARCH("-",BJ171,1)-1)),"")</f>
        <v/>
      </c>
      <c r="BZ171" t="str">
        <f>IF(BI171=SecDLookups!$T$2,TRIM(RIGHT(BJ171,LEN(BJ171) -  SEARCH("-",BJ171,1))),"")</f>
        <v/>
      </c>
      <c r="CA171" t="str">
        <f>IF(BI171=SecDLookups!$T$3,BJ171,"")</f>
        <v/>
      </c>
      <c r="CB171" t="str">
        <f>IF(BI171=SecDLookups!$T$4,BJ171,"")</f>
        <v/>
      </c>
      <c r="CC171" t="str">
        <f>IF(BK171=SecDLookups!$U$2,TRIM(LEFT(BL171, SEARCH("-",BL171,1)-1)),"")</f>
        <v/>
      </c>
      <c r="CD171" t="str">
        <f>IF(BK171=SecDLookups!$U$2,TRIM(RIGHT(BL171,LEN(BL171) -  SEARCH("-",BL171,1))),"")</f>
        <v/>
      </c>
      <c r="CE171" t="str">
        <f>IF(BK171=SecDLookups!$U$3,BL171,"")</f>
        <v/>
      </c>
      <c r="CF171" t="str">
        <f>IF(BK171=SecDLookups!$U$4,BL171,"")</f>
        <v/>
      </c>
    </row>
    <row r="172" spans="22:84" x14ac:dyDescent="0.25">
      <c r="V172" s="216" t="s">
        <v>115</v>
      </c>
      <c r="W172" s="216" t="s">
        <v>224</v>
      </c>
      <c r="X172" s="216">
        <f>Approval!E108</f>
        <v>0</v>
      </c>
      <c r="Y172" s="216">
        <f>Approval!D108</f>
        <v>0</v>
      </c>
      <c r="Z172" s="216" t="str">
        <f>VLOOKUP(W172,ApprovalLookups!$G$2:$H$16,2,FALSE)</f>
        <v>APPT</v>
      </c>
      <c r="AA172" s="293">
        <f>VLOOKUP(W172,ApprovalLookups!$G$2:$I$16,3,FALSE)</f>
        <v>0</v>
      </c>
      <c r="AB172" s="174"/>
      <c r="AC172" s="181">
        <f>'Securities Details'!C75</f>
        <v>0</v>
      </c>
      <c r="AD172" s="181">
        <f>'Securities Details'!D75</f>
        <v>0</v>
      </c>
      <c r="AE172" s="181">
        <f>'Securities Details'!E75</f>
        <v>0</v>
      </c>
      <c r="AF172" s="181">
        <f>'Securities Details'!F75</f>
        <v>0</v>
      </c>
      <c r="AG172" s="181">
        <f>'Securities Details'!G75</f>
        <v>0</v>
      </c>
      <c r="AH172" s="181">
        <f>'Securities Details'!H75</f>
        <v>0</v>
      </c>
      <c r="AI172" s="181">
        <f>'Securities Details'!I75</f>
        <v>0</v>
      </c>
      <c r="AJ172" s="181" t="str">
        <f t="shared" si="0"/>
        <v>0</v>
      </c>
      <c r="AK172" s="181">
        <f>'Securities Details'!K75</f>
        <v>0</v>
      </c>
      <c r="AL172" s="181">
        <f>'Securities Details'!L75</f>
        <v>0</v>
      </c>
      <c r="AM172" s="186">
        <f>'Securities Details'!M75</f>
        <v>0</v>
      </c>
      <c r="AN172" s="181">
        <f>'Securities Details'!N75</f>
        <v>0</v>
      </c>
      <c r="AO172" s="181">
        <f>'Securities Details'!O75</f>
        <v>0</v>
      </c>
      <c r="AP172" s="181">
        <f>'Securities Details'!P75</f>
        <v>0</v>
      </c>
      <c r="AQ172" s="181">
        <f>'Securities Details'!Q75</f>
        <v>0</v>
      </c>
      <c r="AR172" s="181">
        <f>'Securities Details'!R75</f>
        <v>0</v>
      </c>
      <c r="AS172" s="186">
        <f>'Securities Details'!S75</f>
        <v>0</v>
      </c>
      <c r="AT172" s="181">
        <f>'Securities Details'!T75</f>
        <v>0</v>
      </c>
      <c r="AU172" s="181">
        <f>'Securities Details'!U75</f>
        <v>0</v>
      </c>
      <c r="AV172" s="181" t="str">
        <f>IF(AU172="Yes",'Securities Details'!V75,"")</f>
        <v/>
      </c>
      <c r="AW172" s="181">
        <f>'Securities Details'!W75</f>
        <v>0</v>
      </c>
      <c r="AX172" s="181">
        <f>'Securities Details'!X75</f>
        <v>0</v>
      </c>
      <c r="AY172" s="186" t="str">
        <f>IF(AND(NOT(ISBLANK('Securities Details'!Y75)),AU172="Yes"),'Securities Details'!Y75,"")</f>
        <v/>
      </c>
      <c r="AZ172" s="181" t="str">
        <f>IF(AU172="Yes",'Securities Details'!Z75,"")</f>
        <v/>
      </c>
      <c r="BA172" s="181" t="e">
        <f>'Securities Details'!#REF!</f>
        <v>#REF!</v>
      </c>
      <c r="BB172" s="181" t="str">
        <f>IF(AU172="Yes",'Securities Details'!AA75,"")</f>
        <v/>
      </c>
      <c r="BC172" s="181" t="str">
        <f>IF(ISBLANK('Securities Details'!AB75),"",0)</f>
        <v/>
      </c>
      <c r="BD172" s="181">
        <f>'Securities Details'!AC75</f>
        <v>0</v>
      </c>
      <c r="BE172" s="181">
        <f>'Securities Details'!AD75</f>
        <v>0</v>
      </c>
      <c r="BF172" s="595">
        <f>'Securities Details'!AE75</f>
        <v>0</v>
      </c>
      <c r="BG172" s="181">
        <f>'Securities Details'!AF75</f>
        <v>0</v>
      </c>
      <c r="BH172" s="181">
        <f>'Securities Details'!AG75</f>
        <v>0</v>
      </c>
      <c r="BI172" s="181">
        <f>'Securities Details'!AH75</f>
        <v>0</v>
      </c>
      <c r="BJ172" s="181">
        <f>'Securities Details'!AI75</f>
        <v>0</v>
      </c>
      <c r="BK172" s="181">
        <f>'Securities Details'!AJ75</f>
        <v>0</v>
      </c>
      <c r="BL172" s="181">
        <f>'Securities Details'!AK75</f>
        <v>0</v>
      </c>
      <c r="BM172" s="181">
        <f>'Securities Details'!AL75</f>
        <v>0</v>
      </c>
      <c r="BN172" s="181" t="str">
        <f>IF('Securities Details'!AM75 = "","",IF('Securities Details'!$E$11="Yes",'Securities Details'!AM75,""))</f>
        <v/>
      </c>
      <c r="BO172" s="181" t="str">
        <f>IF('Securities Details'!AN75="","",IF('Securities Details'!$E$11="Yes",'Securities Details'!AN75,""))</f>
        <v/>
      </c>
      <c r="BP172" s="181" t="str">
        <f>IF('Securities Details'!$E$11="Yes",'Securities Details'!AO75,"")</f>
        <v/>
      </c>
      <c r="BQ172" t="str">
        <f>IF(BE172=SecDLookups!$R$2, (
IF(ISNUMBER(SEARCH("-",BF172)), TRIM(LEFT(BF172, SEARCH("-",BF172,1)-1)), BF172)),"")</f>
        <v/>
      </c>
      <c r="BR172" t="str">
        <f>IF(BE172=SecDLookups!$R$2, (
IF(ISNUMBER(SEARCH("-",BF172)), TRIM(RIGHT(BF172,LEN(BF172) - SEARCH("-",BF172,1))), BF172)),"")</f>
        <v/>
      </c>
      <c r="BS172" t="str">
        <f>IF(BE172=SecDLookups!$R$3,BF172,"")</f>
        <v/>
      </c>
      <c r="BT172" t="str">
        <f>IF(BE172=SecDLookups!$R$4,BF172,"")</f>
        <v/>
      </c>
      <c r="BU172" t="str">
        <f>IF(BG172=SecDLookups!$S$2,TRIM(LEFT(BH172, SEARCH("-",BH172,1)-1)),"")</f>
        <v/>
      </c>
      <c r="BV172" t="str">
        <f>IF(BG172=SecDLookups!$S$2,TRIM(RIGHT(BH172,LEN(BH172) -  SEARCH("-",BH172,1))),"")</f>
        <v/>
      </c>
      <c r="BW172" t="str">
        <f>IF(BG172=SecDLookups!$S$3,BH172,"")</f>
        <v/>
      </c>
      <c r="BX172" t="str">
        <f>IF(BG172=SecDLookups!$S$4,BH172,"")</f>
        <v/>
      </c>
      <c r="BY172" t="str">
        <f>IF(BI172=SecDLookups!$T$2,TRIM(LEFT(BJ172, SEARCH("-",BJ172,1)-1)),"")</f>
        <v/>
      </c>
      <c r="BZ172" t="str">
        <f>IF(BI172=SecDLookups!$T$2,TRIM(RIGHT(BJ172,LEN(BJ172) -  SEARCH("-",BJ172,1))),"")</f>
        <v/>
      </c>
      <c r="CA172" t="str">
        <f>IF(BI172=SecDLookups!$T$3,BJ172,"")</f>
        <v/>
      </c>
      <c r="CB172" t="str">
        <f>IF(BI172=SecDLookups!$T$4,BJ172,"")</f>
        <v/>
      </c>
      <c r="CC172" t="str">
        <f>IF(BK172=SecDLookups!$U$2,TRIM(LEFT(BL172, SEARCH("-",BL172,1)-1)),"")</f>
        <v/>
      </c>
      <c r="CD172" t="str">
        <f>IF(BK172=SecDLookups!$U$2,TRIM(RIGHT(BL172,LEN(BL172) -  SEARCH("-",BL172,1))),"")</f>
        <v/>
      </c>
      <c r="CE172" t="str">
        <f>IF(BK172=SecDLookups!$U$3,BL172,"")</f>
        <v/>
      </c>
      <c r="CF172" t="str">
        <f>IF(BK172=SecDLookups!$U$4,BL172,"")</f>
        <v/>
      </c>
    </row>
    <row r="173" spans="22:84" x14ac:dyDescent="0.25">
      <c r="V173" s="294" t="s">
        <v>744</v>
      </c>
      <c r="W173" s="294">
        <f>Approval!D112</f>
        <v>0</v>
      </c>
      <c r="X173" s="294">
        <f>Approval!E112</f>
        <v>0</v>
      </c>
      <c r="Y173" s="294"/>
      <c r="Z173" s="294" t="e">
        <f>VLOOKUP(W173,ApprovalLookups!$G$2:$H$16,2,FALSE)</f>
        <v>#N/A</v>
      </c>
      <c r="AA173" s="294" t="e">
        <f>VLOOKUP(W173,ApprovalLookups!$G$2:$I$16,3,FALSE)</f>
        <v>#N/A</v>
      </c>
      <c r="AB173" s="174"/>
      <c r="AC173" s="181">
        <f>'Securities Details'!C76</f>
        <v>0</v>
      </c>
      <c r="AD173" s="181">
        <f>'Securities Details'!D76</f>
        <v>0</v>
      </c>
      <c r="AE173" s="181">
        <f>'Securities Details'!E76</f>
        <v>0</v>
      </c>
      <c r="AF173" s="181">
        <f>'Securities Details'!F76</f>
        <v>0</v>
      </c>
      <c r="AG173" s="181">
        <f>'Securities Details'!G76</f>
        <v>0</v>
      </c>
      <c r="AH173" s="181">
        <f>'Securities Details'!H76</f>
        <v>0</v>
      </c>
      <c r="AI173" s="181">
        <f>'Securities Details'!I76</f>
        <v>0</v>
      </c>
      <c r="AJ173" s="181" t="str">
        <f t="shared" si="0"/>
        <v>0</v>
      </c>
      <c r="AK173" s="181">
        <f>'Securities Details'!K76</f>
        <v>0</v>
      </c>
      <c r="AL173" s="181">
        <f>'Securities Details'!L76</f>
        <v>0</v>
      </c>
      <c r="AM173" s="186">
        <f>'Securities Details'!M76</f>
        <v>0</v>
      </c>
      <c r="AN173" s="181">
        <f>'Securities Details'!N76</f>
        <v>0</v>
      </c>
      <c r="AO173" s="181">
        <f>'Securities Details'!O76</f>
        <v>0</v>
      </c>
      <c r="AP173" s="181">
        <f>'Securities Details'!P76</f>
        <v>0</v>
      </c>
      <c r="AQ173" s="181">
        <f>'Securities Details'!Q76</f>
        <v>0</v>
      </c>
      <c r="AR173" s="181">
        <f>'Securities Details'!R76</f>
        <v>0</v>
      </c>
      <c r="AS173" s="186">
        <f>'Securities Details'!S76</f>
        <v>0</v>
      </c>
      <c r="AT173" s="181">
        <f>'Securities Details'!T76</f>
        <v>0</v>
      </c>
      <c r="AU173" s="181">
        <f>'Securities Details'!U76</f>
        <v>0</v>
      </c>
      <c r="AV173" s="181" t="str">
        <f>IF(AU173="Yes",'Securities Details'!V76,"")</f>
        <v/>
      </c>
      <c r="AW173" s="181">
        <f>'Securities Details'!W76</f>
        <v>0</v>
      </c>
      <c r="AX173" s="181">
        <f>'Securities Details'!X76</f>
        <v>0</v>
      </c>
      <c r="AY173" s="186" t="str">
        <f>IF(AND(NOT(ISBLANK('Securities Details'!Y76)),AU173="Yes"),'Securities Details'!Y76,"")</f>
        <v/>
      </c>
      <c r="AZ173" s="181" t="str">
        <f>IF(AU173="Yes",'Securities Details'!Z76,"")</f>
        <v/>
      </c>
      <c r="BA173" s="181" t="e">
        <f>'Securities Details'!#REF!</f>
        <v>#REF!</v>
      </c>
      <c r="BB173" s="181" t="str">
        <f>IF(AU173="Yes",'Securities Details'!AA76,"")</f>
        <v/>
      </c>
      <c r="BC173" s="181" t="str">
        <f>IF(ISBLANK('Securities Details'!AB76),"",0)</f>
        <v/>
      </c>
      <c r="BD173" s="181">
        <f>'Securities Details'!AC76</f>
        <v>0</v>
      </c>
      <c r="BE173" s="181">
        <f>'Securities Details'!AD76</f>
        <v>0</v>
      </c>
      <c r="BF173" s="595">
        <f>'Securities Details'!AE76</f>
        <v>0</v>
      </c>
      <c r="BG173" s="181">
        <f>'Securities Details'!AF76</f>
        <v>0</v>
      </c>
      <c r="BH173" s="181">
        <f>'Securities Details'!AG76</f>
        <v>0</v>
      </c>
      <c r="BI173" s="181">
        <f>'Securities Details'!AH76</f>
        <v>0</v>
      </c>
      <c r="BJ173" s="181">
        <f>'Securities Details'!AI76</f>
        <v>0</v>
      </c>
      <c r="BK173" s="181">
        <f>'Securities Details'!AJ76</f>
        <v>0</v>
      </c>
      <c r="BL173" s="181">
        <f>'Securities Details'!AK76</f>
        <v>0</v>
      </c>
      <c r="BM173" s="181">
        <f>'Securities Details'!AL76</f>
        <v>0</v>
      </c>
      <c r="BN173" s="181" t="str">
        <f>IF('Securities Details'!AM76 = "","",IF('Securities Details'!$E$11="Yes",'Securities Details'!AM76,""))</f>
        <v/>
      </c>
      <c r="BO173" s="181" t="str">
        <f>IF('Securities Details'!AN76="","",IF('Securities Details'!$E$11="Yes",'Securities Details'!AN76,""))</f>
        <v/>
      </c>
      <c r="BP173" s="181" t="str">
        <f>IF('Securities Details'!$E$11="Yes",'Securities Details'!AO76,"")</f>
        <v/>
      </c>
      <c r="BQ173" t="str">
        <f>IF(BE173=SecDLookups!$R$2, (
IF(ISNUMBER(SEARCH("-",BF173)), TRIM(LEFT(BF173, SEARCH("-",BF173,1)-1)), BF173)),"")</f>
        <v/>
      </c>
      <c r="BR173" t="str">
        <f>IF(BE173=SecDLookups!$R$2, (
IF(ISNUMBER(SEARCH("-",BF173)), TRIM(RIGHT(BF173,LEN(BF173) - SEARCH("-",BF173,1))), BF173)),"")</f>
        <v/>
      </c>
      <c r="BS173" t="str">
        <f>IF(BE173=SecDLookups!$R$3,BF173,"")</f>
        <v/>
      </c>
      <c r="BT173" t="str">
        <f>IF(BE173=SecDLookups!$R$4,BF173,"")</f>
        <v/>
      </c>
      <c r="BU173" t="str">
        <f>IF(BG173=SecDLookups!$S$2,TRIM(LEFT(BH173, SEARCH("-",BH173,1)-1)),"")</f>
        <v/>
      </c>
      <c r="BV173" t="str">
        <f>IF(BG173=SecDLookups!$S$2,TRIM(RIGHT(BH173,LEN(BH173) -  SEARCH("-",BH173,1))),"")</f>
        <v/>
      </c>
      <c r="BW173" t="str">
        <f>IF(BG173=SecDLookups!$S$3,BH173,"")</f>
        <v/>
      </c>
      <c r="BX173" t="str">
        <f>IF(BG173=SecDLookups!$S$4,BH173,"")</f>
        <v/>
      </c>
      <c r="BY173" t="str">
        <f>IF(BI173=SecDLookups!$T$2,TRIM(LEFT(BJ173, SEARCH("-",BJ173,1)-1)),"")</f>
        <v/>
      </c>
      <c r="BZ173" t="str">
        <f>IF(BI173=SecDLookups!$T$2,TRIM(RIGHT(BJ173,LEN(BJ173) -  SEARCH("-",BJ173,1))),"")</f>
        <v/>
      </c>
      <c r="CA173" t="str">
        <f>IF(BI173=SecDLookups!$T$3,BJ173,"")</f>
        <v/>
      </c>
      <c r="CB173" t="str">
        <f>IF(BI173=SecDLookups!$T$4,BJ173,"")</f>
        <v/>
      </c>
      <c r="CC173" t="str">
        <f>IF(BK173=SecDLookups!$U$2,TRIM(LEFT(BL173, SEARCH("-",BL173,1)-1)),"")</f>
        <v/>
      </c>
      <c r="CD173" t="str">
        <f>IF(BK173=SecDLookups!$U$2,TRIM(RIGHT(BL173,LEN(BL173) -  SEARCH("-",BL173,1))),"")</f>
        <v/>
      </c>
      <c r="CE173" t="str">
        <f>IF(BK173=SecDLookups!$U$3,BL173,"")</f>
        <v/>
      </c>
      <c r="CF173" t="str">
        <f>IF(BK173=SecDLookups!$U$4,BL173,"")</f>
        <v/>
      </c>
    </row>
    <row r="174" spans="22:84" x14ac:dyDescent="0.25">
      <c r="V174" s="294" t="s">
        <v>744</v>
      </c>
      <c r="W174" s="294">
        <f>Approval!D113</f>
        <v>0</v>
      </c>
      <c r="X174" s="294">
        <f>Approval!E113</f>
        <v>0</v>
      </c>
      <c r="Y174" s="294"/>
      <c r="Z174" s="294" t="e">
        <f>VLOOKUP(W174,ApprovalLookups!$G$2:$H$16,2,FALSE)</f>
        <v>#N/A</v>
      </c>
      <c r="AA174" s="294" t="e">
        <f>VLOOKUP(W174,ApprovalLookups!$G$2:$I$16,3,FALSE)</f>
        <v>#N/A</v>
      </c>
      <c r="AB174" s="174"/>
      <c r="AC174" s="181">
        <f>'Securities Details'!C77</f>
        <v>0</v>
      </c>
      <c r="AD174" s="181">
        <f>'Securities Details'!D77</f>
        <v>0</v>
      </c>
      <c r="AE174" s="181">
        <f>'Securities Details'!E77</f>
        <v>0</v>
      </c>
      <c r="AF174" s="181">
        <f>'Securities Details'!F77</f>
        <v>0</v>
      </c>
      <c r="AG174" s="181">
        <f>'Securities Details'!G77</f>
        <v>0</v>
      </c>
      <c r="AH174" s="181">
        <f>'Securities Details'!H77</f>
        <v>0</v>
      </c>
      <c r="AI174" s="181">
        <f>'Securities Details'!I77</f>
        <v>0</v>
      </c>
      <c r="AJ174" s="181" t="str">
        <f t="shared" si="0"/>
        <v>0</v>
      </c>
      <c r="AK174" s="181">
        <f>'Securities Details'!K77</f>
        <v>0</v>
      </c>
      <c r="AL174" s="181">
        <f>'Securities Details'!L77</f>
        <v>0</v>
      </c>
      <c r="AM174" s="186">
        <f>'Securities Details'!M77</f>
        <v>0</v>
      </c>
      <c r="AN174" s="181">
        <f>'Securities Details'!N77</f>
        <v>0</v>
      </c>
      <c r="AO174" s="181">
        <f>'Securities Details'!O77</f>
        <v>0</v>
      </c>
      <c r="AP174" s="181">
        <f>'Securities Details'!P77</f>
        <v>0</v>
      </c>
      <c r="AQ174" s="181">
        <f>'Securities Details'!Q77</f>
        <v>0</v>
      </c>
      <c r="AR174" s="181">
        <f>'Securities Details'!R77</f>
        <v>0</v>
      </c>
      <c r="AS174" s="186">
        <f>'Securities Details'!S77</f>
        <v>0</v>
      </c>
      <c r="AT174" s="181">
        <f>'Securities Details'!T77</f>
        <v>0</v>
      </c>
      <c r="AU174" s="181">
        <f>'Securities Details'!U77</f>
        <v>0</v>
      </c>
      <c r="AV174" s="181" t="str">
        <f>IF(AU174="Yes",'Securities Details'!V77,"")</f>
        <v/>
      </c>
      <c r="AW174" s="181">
        <f>'Securities Details'!W77</f>
        <v>0</v>
      </c>
      <c r="AX174" s="181">
        <f>'Securities Details'!X77</f>
        <v>0</v>
      </c>
      <c r="AY174" s="186" t="str">
        <f>IF(AND(NOT(ISBLANK('Securities Details'!Y77)),AU174="Yes"),'Securities Details'!Y77,"")</f>
        <v/>
      </c>
      <c r="AZ174" s="181" t="str">
        <f>IF(AU174="Yes",'Securities Details'!Z77,"")</f>
        <v/>
      </c>
      <c r="BA174" s="181" t="e">
        <f>'Securities Details'!#REF!</f>
        <v>#REF!</v>
      </c>
      <c r="BB174" s="181" t="str">
        <f>IF(AU174="Yes",'Securities Details'!AA77,"")</f>
        <v/>
      </c>
      <c r="BC174" s="181" t="str">
        <f>IF(ISBLANK('Securities Details'!AB77),"",0)</f>
        <v/>
      </c>
      <c r="BD174" s="181">
        <f>'Securities Details'!AC77</f>
        <v>0</v>
      </c>
      <c r="BE174" s="181">
        <f>'Securities Details'!AD77</f>
        <v>0</v>
      </c>
      <c r="BF174" s="595">
        <f>'Securities Details'!AE77</f>
        <v>0</v>
      </c>
      <c r="BG174" s="181">
        <f>'Securities Details'!AF77</f>
        <v>0</v>
      </c>
      <c r="BH174" s="181">
        <f>'Securities Details'!AG77</f>
        <v>0</v>
      </c>
      <c r="BI174" s="181">
        <f>'Securities Details'!AH77</f>
        <v>0</v>
      </c>
      <c r="BJ174" s="181">
        <f>'Securities Details'!AI77</f>
        <v>0</v>
      </c>
      <c r="BK174" s="181">
        <f>'Securities Details'!AJ77</f>
        <v>0</v>
      </c>
      <c r="BL174" s="181">
        <f>'Securities Details'!AK77</f>
        <v>0</v>
      </c>
      <c r="BM174" s="181">
        <f>'Securities Details'!AL77</f>
        <v>0</v>
      </c>
      <c r="BN174" s="181" t="str">
        <f>IF('Securities Details'!AM77 = "","",IF('Securities Details'!$E$11="Yes",'Securities Details'!AM77,""))</f>
        <v/>
      </c>
      <c r="BO174" s="181" t="str">
        <f>IF('Securities Details'!AN77="","",IF('Securities Details'!$E$11="Yes",'Securities Details'!AN77,""))</f>
        <v/>
      </c>
      <c r="BP174" s="181" t="str">
        <f>IF('Securities Details'!$E$11="Yes",'Securities Details'!AO77,"")</f>
        <v/>
      </c>
      <c r="BQ174" t="str">
        <f>IF(BE174=SecDLookups!$R$2, (
IF(ISNUMBER(SEARCH("-",BF174)), TRIM(LEFT(BF174, SEARCH("-",BF174,1)-1)), BF174)),"")</f>
        <v/>
      </c>
      <c r="BR174" t="str">
        <f>IF(BE174=SecDLookups!$R$2, (
IF(ISNUMBER(SEARCH("-",BF174)), TRIM(RIGHT(BF174,LEN(BF174) - SEARCH("-",BF174,1))), BF174)),"")</f>
        <v/>
      </c>
      <c r="BS174" t="str">
        <f>IF(BE174=SecDLookups!$R$3,BF174,"")</f>
        <v/>
      </c>
      <c r="BT174" t="str">
        <f>IF(BE174=SecDLookups!$R$4,BF174,"")</f>
        <v/>
      </c>
      <c r="BU174" t="str">
        <f>IF(BG174=SecDLookups!$S$2,TRIM(LEFT(BH174, SEARCH("-",BH174,1)-1)),"")</f>
        <v/>
      </c>
      <c r="BV174" t="str">
        <f>IF(BG174=SecDLookups!$S$2,TRIM(RIGHT(BH174,LEN(BH174) -  SEARCH("-",BH174,1))),"")</f>
        <v/>
      </c>
      <c r="BW174" t="str">
        <f>IF(BG174=SecDLookups!$S$3,BH174,"")</f>
        <v/>
      </c>
      <c r="BX174" t="str">
        <f>IF(BG174=SecDLookups!$S$4,BH174,"")</f>
        <v/>
      </c>
      <c r="BY174" t="str">
        <f>IF(BI174=SecDLookups!$T$2,TRIM(LEFT(BJ174, SEARCH("-",BJ174,1)-1)),"")</f>
        <v/>
      </c>
      <c r="BZ174" t="str">
        <f>IF(BI174=SecDLookups!$T$2,TRIM(RIGHT(BJ174,LEN(BJ174) -  SEARCH("-",BJ174,1))),"")</f>
        <v/>
      </c>
      <c r="CA174" t="str">
        <f>IF(BI174=SecDLookups!$T$3,BJ174,"")</f>
        <v/>
      </c>
      <c r="CB174" t="str">
        <f>IF(BI174=SecDLookups!$T$4,BJ174,"")</f>
        <v/>
      </c>
      <c r="CC174" t="str">
        <f>IF(BK174=SecDLookups!$U$2,TRIM(LEFT(BL174, SEARCH("-",BL174,1)-1)),"")</f>
        <v/>
      </c>
      <c r="CD174" t="str">
        <f>IF(BK174=SecDLookups!$U$2,TRIM(RIGHT(BL174,LEN(BL174) -  SEARCH("-",BL174,1))),"")</f>
        <v/>
      </c>
      <c r="CE174" t="str">
        <f>IF(BK174=SecDLookups!$U$3,BL174,"")</f>
        <v/>
      </c>
      <c r="CF174" t="str">
        <f>IF(BK174=SecDLookups!$U$4,BL174,"")</f>
        <v/>
      </c>
    </row>
    <row r="175" spans="22:84" x14ac:dyDescent="0.25">
      <c r="V175" s="294" t="s">
        <v>744</v>
      </c>
      <c r="W175" s="294">
        <f>Approval!D114</f>
        <v>0</v>
      </c>
      <c r="X175" s="294">
        <f>Approval!E114</f>
        <v>0</v>
      </c>
      <c r="Y175" s="294"/>
      <c r="Z175" s="294" t="e">
        <f>VLOOKUP(W175,ApprovalLookups!$G$2:$H$16,2,FALSE)</f>
        <v>#N/A</v>
      </c>
      <c r="AA175" s="294" t="e">
        <f>VLOOKUP(W175,ApprovalLookups!$G$2:$I$16,3,FALSE)</f>
        <v>#N/A</v>
      </c>
      <c r="AB175" s="174"/>
      <c r="AC175" s="181">
        <f>'Securities Details'!C78</f>
        <v>0</v>
      </c>
      <c r="AD175" s="181">
        <f>'Securities Details'!D78</f>
        <v>0</v>
      </c>
      <c r="AE175" s="181">
        <f>'Securities Details'!E78</f>
        <v>0</v>
      </c>
      <c r="AF175" s="181">
        <f>'Securities Details'!F78</f>
        <v>0</v>
      </c>
      <c r="AG175" s="181">
        <f>'Securities Details'!G78</f>
        <v>0</v>
      </c>
      <c r="AH175" s="181">
        <f>'Securities Details'!H78</f>
        <v>0</v>
      </c>
      <c r="AI175" s="181">
        <f>'Securities Details'!I78</f>
        <v>0</v>
      </c>
      <c r="AJ175" s="181" t="str">
        <f t="shared" si="0"/>
        <v>0</v>
      </c>
      <c r="AK175" s="181">
        <f>'Securities Details'!K78</f>
        <v>0</v>
      </c>
      <c r="AL175" s="181">
        <f>'Securities Details'!L78</f>
        <v>0</v>
      </c>
      <c r="AM175" s="186">
        <f>'Securities Details'!M78</f>
        <v>0</v>
      </c>
      <c r="AN175" s="181">
        <f>'Securities Details'!N78</f>
        <v>0</v>
      </c>
      <c r="AO175" s="181">
        <f>'Securities Details'!O78</f>
        <v>0</v>
      </c>
      <c r="AP175" s="181">
        <f>'Securities Details'!P78</f>
        <v>0</v>
      </c>
      <c r="AQ175" s="181">
        <f>'Securities Details'!Q78</f>
        <v>0</v>
      </c>
      <c r="AR175" s="181">
        <f>'Securities Details'!R78</f>
        <v>0</v>
      </c>
      <c r="AS175" s="186">
        <f>'Securities Details'!S78</f>
        <v>0</v>
      </c>
      <c r="AT175" s="181">
        <f>'Securities Details'!T78</f>
        <v>0</v>
      </c>
      <c r="AU175" s="181">
        <f>'Securities Details'!U78</f>
        <v>0</v>
      </c>
      <c r="AV175" s="181" t="str">
        <f>IF(AU175="Yes",'Securities Details'!V78,"")</f>
        <v/>
      </c>
      <c r="AW175" s="181">
        <f>'Securities Details'!W78</f>
        <v>0</v>
      </c>
      <c r="AX175" s="181">
        <f>'Securities Details'!X78</f>
        <v>0</v>
      </c>
      <c r="AY175" s="186" t="str">
        <f>IF(AND(NOT(ISBLANK('Securities Details'!Y78)),AU175="Yes"),'Securities Details'!Y78,"")</f>
        <v/>
      </c>
      <c r="AZ175" s="181" t="str">
        <f>IF(AU175="Yes",'Securities Details'!Z78,"")</f>
        <v/>
      </c>
      <c r="BA175" s="181" t="e">
        <f>'Securities Details'!#REF!</f>
        <v>#REF!</v>
      </c>
      <c r="BB175" s="181" t="str">
        <f>IF(AU175="Yes",'Securities Details'!AA78,"")</f>
        <v/>
      </c>
      <c r="BC175" s="181" t="str">
        <f>IF(ISBLANK('Securities Details'!AB78),"",0)</f>
        <v/>
      </c>
      <c r="BD175" s="181">
        <f>'Securities Details'!AC78</f>
        <v>0</v>
      </c>
      <c r="BE175" s="181">
        <f>'Securities Details'!AD78</f>
        <v>0</v>
      </c>
      <c r="BF175" s="595">
        <f>'Securities Details'!AE78</f>
        <v>0</v>
      </c>
      <c r="BG175" s="181">
        <f>'Securities Details'!AF78</f>
        <v>0</v>
      </c>
      <c r="BH175" s="181">
        <f>'Securities Details'!AG78</f>
        <v>0</v>
      </c>
      <c r="BI175" s="181">
        <f>'Securities Details'!AH78</f>
        <v>0</v>
      </c>
      <c r="BJ175" s="181">
        <f>'Securities Details'!AI78</f>
        <v>0</v>
      </c>
      <c r="BK175" s="181">
        <f>'Securities Details'!AJ78</f>
        <v>0</v>
      </c>
      <c r="BL175" s="181">
        <f>'Securities Details'!AK78</f>
        <v>0</v>
      </c>
      <c r="BM175" s="181">
        <f>'Securities Details'!AL78</f>
        <v>0</v>
      </c>
      <c r="BN175" s="181" t="str">
        <f>IF('Securities Details'!AM78 = "","",IF('Securities Details'!$E$11="Yes",'Securities Details'!AM78,""))</f>
        <v/>
      </c>
      <c r="BO175" s="181" t="str">
        <f>IF('Securities Details'!AN78="","",IF('Securities Details'!$E$11="Yes",'Securities Details'!AN78,""))</f>
        <v/>
      </c>
      <c r="BP175" s="181" t="str">
        <f>IF('Securities Details'!$E$11="Yes",'Securities Details'!AO78,"")</f>
        <v/>
      </c>
      <c r="BQ175" t="str">
        <f>IF(BE175=SecDLookups!$R$2, (
IF(ISNUMBER(SEARCH("-",BF175)), TRIM(LEFT(BF175, SEARCH("-",BF175,1)-1)), BF175)),"")</f>
        <v/>
      </c>
      <c r="BR175" t="str">
        <f>IF(BE175=SecDLookups!$R$2, (
IF(ISNUMBER(SEARCH("-",BF175)), TRIM(RIGHT(BF175,LEN(BF175) - SEARCH("-",BF175,1))), BF175)),"")</f>
        <v/>
      </c>
      <c r="BS175" t="str">
        <f>IF(BE175=SecDLookups!$R$3,BF175,"")</f>
        <v/>
      </c>
      <c r="BT175" t="str">
        <f>IF(BE175=SecDLookups!$R$4,BF175,"")</f>
        <v/>
      </c>
      <c r="BU175" t="str">
        <f>IF(BG175=SecDLookups!$S$2,TRIM(LEFT(BH175, SEARCH("-",BH175,1)-1)),"")</f>
        <v/>
      </c>
      <c r="BV175" t="str">
        <f>IF(BG175=SecDLookups!$S$2,TRIM(RIGHT(BH175,LEN(BH175) -  SEARCH("-",BH175,1))),"")</f>
        <v/>
      </c>
      <c r="BW175" t="str">
        <f>IF(BG175=SecDLookups!$S$3,BH175,"")</f>
        <v/>
      </c>
      <c r="BX175" t="str">
        <f>IF(BG175=SecDLookups!$S$4,BH175,"")</f>
        <v/>
      </c>
      <c r="BY175" t="str">
        <f>IF(BI175=SecDLookups!$T$2,TRIM(LEFT(BJ175, SEARCH("-",BJ175,1)-1)),"")</f>
        <v/>
      </c>
      <c r="BZ175" t="str">
        <f>IF(BI175=SecDLookups!$T$2,TRIM(RIGHT(BJ175,LEN(BJ175) -  SEARCH("-",BJ175,1))),"")</f>
        <v/>
      </c>
      <c r="CA175" t="str">
        <f>IF(BI175=SecDLookups!$T$3,BJ175,"")</f>
        <v/>
      </c>
      <c r="CB175" t="str">
        <f>IF(BI175=SecDLookups!$T$4,BJ175,"")</f>
        <v/>
      </c>
      <c r="CC175" t="str">
        <f>IF(BK175=SecDLookups!$U$2,TRIM(LEFT(BL175, SEARCH("-",BL175,1)-1)),"")</f>
        <v/>
      </c>
      <c r="CD175" t="str">
        <f>IF(BK175=SecDLookups!$U$2,TRIM(RIGHT(BL175,LEN(BL175) -  SEARCH("-",BL175,1))),"")</f>
        <v/>
      </c>
      <c r="CE175" t="str">
        <f>IF(BK175=SecDLookups!$U$3,BL175,"")</f>
        <v/>
      </c>
      <c r="CF175" t="str">
        <f>IF(BK175=SecDLookups!$U$4,BL175,"")</f>
        <v/>
      </c>
    </row>
    <row r="176" spans="22:84" x14ac:dyDescent="0.25">
      <c r="V176" s="294" t="s">
        <v>744</v>
      </c>
      <c r="W176" s="294">
        <f>Approval!D115</f>
        <v>0</v>
      </c>
      <c r="X176" s="294">
        <f>Approval!E115</f>
        <v>0</v>
      </c>
      <c r="Y176" s="294"/>
      <c r="Z176" s="294" t="e">
        <f>VLOOKUP(W176,ApprovalLookups!$G$2:$H$16,2,FALSE)</f>
        <v>#N/A</v>
      </c>
      <c r="AA176" s="294" t="e">
        <f>VLOOKUP(W176,ApprovalLookups!$G$2:$I$16,3,FALSE)</f>
        <v>#N/A</v>
      </c>
      <c r="AB176" s="174"/>
      <c r="AC176" s="181">
        <f>'Securities Details'!C79</f>
        <v>0</v>
      </c>
      <c r="AD176" s="181">
        <f>'Securities Details'!D79</f>
        <v>0</v>
      </c>
      <c r="AE176" s="181">
        <f>'Securities Details'!E79</f>
        <v>0</v>
      </c>
      <c r="AF176" s="181">
        <f>'Securities Details'!F79</f>
        <v>0</v>
      </c>
      <c r="AG176" s="181">
        <f>'Securities Details'!G79</f>
        <v>0</v>
      </c>
      <c r="AH176" s="181">
        <f>'Securities Details'!H79</f>
        <v>0</v>
      </c>
      <c r="AI176" s="181">
        <f>'Securities Details'!I79</f>
        <v>0</v>
      </c>
      <c r="AJ176" s="181" t="str">
        <f t="shared" si="0"/>
        <v>0</v>
      </c>
      <c r="AK176" s="181">
        <f>'Securities Details'!K79</f>
        <v>0</v>
      </c>
      <c r="AL176" s="181">
        <f>'Securities Details'!L79</f>
        <v>0</v>
      </c>
      <c r="AM176" s="186">
        <f>'Securities Details'!M79</f>
        <v>0</v>
      </c>
      <c r="AN176" s="181">
        <f>'Securities Details'!N79</f>
        <v>0</v>
      </c>
      <c r="AO176" s="181">
        <f>'Securities Details'!O79</f>
        <v>0</v>
      </c>
      <c r="AP176" s="181">
        <f>'Securities Details'!P79</f>
        <v>0</v>
      </c>
      <c r="AQ176" s="181">
        <f>'Securities Details'!Q79</f>
        <v>0</v>
      </c>
      <c r="AR176" s="181">
        <f>'Securities Details'!R79</f>
        <v>0</v>
      </c>
      <c r="AS176" s="186">
        <f>'Securities Details'!S79</f>
        <v>0</v>
      </c>
      <c r="AT176" s="181">
        <f>'Securities Details'!T79</f>
        <v>0</v>
      </c>
      <c r="AU176" s="181">
        <f>'Securities Details'!U79</f>
        <v>0</v>
      </c>
      <c r="AV176" s="181" t="str">
        <f>IF(AU176="Yes",'Securities Details'!V79,"")</f>
        <v/>
      </c>
      <c r="AW176" s="181">
        <f>'Securities Details'!W79</f>
        <v>0</v>
      </c>
      <c r="AX176" s="181">
        <f>'Securities Details'!X79</f>
        <v>0</v>
      </c>
      <c r="AY176" s="186" t="str">
        <f>IF(AND(NOT(ISBLANK('Securities Details'!Y79)),AU176="Yes"),'Securities Details'!Y79,"")</f>
        <v/>
      </c>
      <c r="AZ176" s="181" t="str">
        <f>IF(AU176="Yes",'Securities Details'!Z79,"")</f>
        <v/>
      </c>
      <c r="BA176" s="181" t="e">
        <f>'Securities Details'!#REF!</f>
        <v>#REF!</v>
      </c>
      <c r="BB176" s="181" t="str">
        <f>IF(AU176="Yes",'Securities Details'!AA79,"")</f>
        <v/>
      </c>
      <c r="BC176" s="181" t="str">
        <f>IF(ISBLANK('Securities Details'!AB79),"",0)</f>
        <v/>
      </c>
      <c r="BD176" s="181">
        <f>'Securities Details'!AC79</f>
        <v>0</v>
      </c>
      <c r="BE176" s="181">
        <f>'Securities Details'!AD79</f>
        <v>0</v>
      </c>
      <c r="BF176" s="595">
        <f>'Securities Details'!AE79</f>
        <v>0</v>
      </c>
      <c r="BG176" s="181">
        <f>'Securities Details'!AF79</f>
        <v>0</v>
      </c>
      <c r="BH176" s="181">
        <f>'Securities Details'!AG79</f>
        <v>0</v>
      </c>
      <c r="BI176" s="181">
        <f>'Securities Details'!AH79</f>
        <v>0</v>
      </c>
      <c r="BJ176" s="181">
        <f>'Securities Details'!AI79</f>
        <v>0</v>
      </c>
      <c r="BK176" s="181">
        <f>'Securities Details'!AJ79</f>
        <v>0</v>
      </c>
      <c r="BL176" s="181">
        <f>'Securities Details'!AK79</f>
        <v>0</v>
      </c>
      <c r="BM176" s="181">
        <f>'Securities Details'!AL79</f>
        <v>0</v>
      </c>
      <c r="BN176" s="181" t="str">
        <f>IF('Securities Details'!AM79 = "","",IF('Securities Details'!$E$11="Yes",'Securities Details'!AM79,""))</f>
        <v/>
      </c>
      <c r="BO176" s="181" t="str">
        <f>IF('Securities Details'!AN79="","",IF('Securities Details'!$E$11="Yes",'Securities Details'!AN79,""))</f>
        <v/>
      </c>
      <c r="BP176" s="181" t="str">
        <f>IF('Securities Details'!$E$11="Yes",'Securities Details'!AO79,"")</f>
        <v/>
      </c>
      <c r="BQ176" t="str">
        <f>IF(BE176=SecDLookups!$R$2, (
IF(ISNUMBER(SEARCH("-",BF176)), TRIM(LEFT(BF176, SEARCH("-",BF176,1)-1)), BF176)),"")</f>
        <v/>
      </c>
      <c r="BR176" t="str">
        <f>IF(BE176=SecDLookups!$R$2, (
IF(ISNUMBER(SEARCH("-",BF176)), TRIM(RIGHT(BF176,LEN(BF176) - SEARCH("-",BF176,1))), BF176)),"")</f>
        <v/>
      </c>
      <c r="BS176" t="str">
        <f>IF(BE176=SecDLookups!$R$3,BF176,"")</f>
        <v/>
      </c>
      <c r="BT176" t="str">
        <f>IF(BE176=SecDLookups!$R$4,BF176,"")</f>
        <v/>
      </c>
      <c r="BU176" t="str">
        <f>IF(BG176=SecDLookups!$S$2,TRIM(LEFT(BH176, SEARCH("-",BH176,1)-1)),"")</f>
        <v/>
      </c>
      <c r="BV176" t="str">
        <f>IF(BG176=SecDLookups!$S$2,TRIM(RIGHT(BH176,LEN(BH176) -  SEARCH("-",BH176,1))),"")</f>
        <v/>
      </c>
      <c r="BW176" t="str">
        <f>IF(BG176=SecDLookups!$S$3,BH176,"")</f>
        <v/>
      </c>
      <c r="BX176" t="str">
        <f>IF(BG176=SecDLookups!$S$4,BH176,"")</f>
        <v/>
      </c>
      <c r="BY176" t="str">
        <f>IF(BI176=SecDLookups!$T$2,TRIM(LEFT(BJ176, SEARCH("-",BJ176,1)-1)),"")</f>
        <v/>
      </c>
      <c r="BZ176" t="str">
        <f>IF(BI176=SecDLookups!$T$2,TRIM(RIGHT(BJ176,LEN(BJ176) -  SEARCH("-",BJ176,1))),"")</f>
        <v/>
      </c>
      <c r="CA176" t="str">
        <f>IF(BI176=SecDLookups!$T$3,BJ176,"")</f>
        <v/>
      </c>
      <c r="CB176" t="str">
        <f>IF(BI176=SecDLookups!$T$4,BJ176,"")</f>
        <v/>
      </c>
      <c r="CC176" t="str">
        <f>IF(BK176=SecDLookups!$U$2,TRIM(LEFT(BL176, SEARCH("-",BL176,1)-1)),"")</f>
        <v/>
      </c>
      <c r="CD176" t="str">
        <f>IF(BK176=SecDLookups!$U$2,TRIM(RIGHT(BL176,LEN(BL176) -  SEARCH("-",BL176,1))),"")</f>
        <v/>
      </c>
      <c r="CE176" t="str">
        <f>IF(BK176=SecDLookups!$U$3,BL176,"")</f>
        <v/>
      </c>
      <c r="CF176" t="str">
        <f>IF(BK176=SecDLookups!$U$4,BL176,"")</f>
        <v/>
      </c>
    </row>
    <row r="177" spans="22:84" x14ac:dyDescent="0.25">
      <c r="V177" s="294" t="s">
        <v>744</v>
      </c>
      <c r="W177" s="294">
        <f>Approval!D116</f>
        <v>0</v>
      </c>
      <c r="X177" s="294">
        <f>Approval!E116</f>
        <v>0</v>
      </c>
      <c r="Y177" s="294"/>
      <c r="Z177" s="294" t="e">
        <f>VLOOKUP(W177,ApprovalLookups!$G$2:$H$16,2,FALSE)</f>
        <v>#N/A</v>
      </c>
      <c r="AA177" s="294" t="e">
        <f>VLOOKUP(W177,ApprovalLookups!$G$2:$I$16,3,FALSE)</f>
        <v>#N/A</v>
      </c>
      <c r="AB177" s="174"/>
      <c r="AC177" s="181">
        <f>'Securities Details'!C80</f>
        <v>0</v>
      </c>
      <c r="AD177" s="181">
        <f>'Securities Details'!D80</f>
        <v>0</v>
      </c>
      <c r="AE177" s="181">
        <f>'Securities Details'!E80</f>
        <v>0</v>
      </c>
      <c r="AF177" s="181">
        <f>'Securities Details'!F80</f>
        <v>0</v>
      </c>
      <c r="AG177" s="181">
        <f>'Securities Details'!G80</f>
        <v>0</v>
      </c>
      <c r="AH177" s="181">
        <f>'Securities Details'!H80</f>
        <v>0</v>
      </c>
      <c r="AI177" s="181">
        <f>'Securities Details'!I80</f>
        <v>0</v>
      </c>
      <c r="AJ177" s="181" t="str">
        <f t="shared" si="0"/>
        <v>0</v>
      </c>
      <c r="AK177" s="181">
        <f>'Securities Details'!K80</f>
        <v>0</v>
      </c>
      <c r="AL177" s="181">
        <f>'Securities Details'!L80</f>
        <v>0</v>
      </c>
      <c r="AM177" s="186">
        <f>'Securities Details'!M80</f>
        <v>0</v>
      </c>
      <c r="AN177" s="181">
        <f>'Securities Details'!N80</f>
        <v>0</v>
      </c>
      <c r="AO177" s="181">
        <f>'Securities Details'!O80</f>
        <v>0</v>
      </c>
      <c r="AP177" s="181">
        <f>'Securities Details'!P80</f>
        <v>0</v>
      </c>
      <c r="AQ177" s="181">
        <f>'Securities Details'!Q80</f>
        <v>0</v>
      </c>
      <c r="AR177" s="181">
        <f>'Securities Details'!R80</f>
        <v>0</v>
      </c>
      <c r="AS177" s="186">
        <f>'Securities Details'!S80</f>
        <v>0</v>
      </c>
      <c r="AT177" s="181">
        <f>'Securities Details'!T80</f>
        <v>0</v>
      </c>
      <c r="AU177" s="181">
        <f>'Securities Details'!U80</f>
        <v>0</v>
      </c>
      <c r="AV177" s="181" t="str">
        <f>IF(AU177="Yes",'Securities Details'!V80,"")</f>
        <v/>
      </c>
      <c r="AW177" s="181">
        <f>'Securities Details'!W80</f>
        <v>0</v>
      </c>
      <c r="AX177" s="181">
        <f>'Securities Details'!X80</f>
        <v>0</v>
      </c>
      <c r="AY177" s="186" t="str">
        <f>IF(AND(NOT(ISBLANK('Securities Details'!Y80)),AU177="Yes"),'Securities Details'!Y80,"")</f>
        <v/>
      </c>
      <c r="AZ177" s="181" t="str">
        <f>IF(AU177="Yes",'Securities Details'!Z80,"")</f>
        <v/>
      </c>
      <c r="BA177" s="181" t="e">
        <f>'Securities Details'!#REF!</f>
        <v>#REF!</v>
      </c>
      <c r="BB177" s="181" t="str">
        <f>IF(AU177="Yes",'Securities Details'!AA80,"")</f>
        <v/>
      </c>
      <c r="BC177" s="181" t="str">
        <f>IF(ISBLANK('Securities Details'!AB80),"",0)</f>
        <v/>
      </c>
      <c r="BD177" s="181">
        <f>'Securities Details'!AC80</f>
        <v>0</v>
      </c>
      <c r="BE177" s="181">
        <f>'Securities Details'!AD80</f>
        <v>0</v>
      </c>
      <c r="BF177" s="595">
        <f>'Securities Details'!AE80</f>
        <v>0</v>
      </c>
      <c r="BG177" s="181">
        <f>'Securities Details'!AF80</f>
        <v>0</v>
      </c>
      <c r="BH177" s="181">
        <f>'Securities Details'!AG80</f>
        <v>0</v>
      </c>
      <c r="BI177" s="181">
        <f>'Securities Details'!AH80</f>
        <v>0</v>
      </c>
      <c r="BJ177" s="181">
        <f>'Securities Details'!AI80</f>
        <v>0</v>
      </c>
      <c r="BK177" s="181">
        <f>'Securities Details'!AJ80</f>
        <v>0</v>
      </c>
      <c r="BL177" s="181">
        <f>'Securities Details'!AK80</f>
        <v>0</v>
      </c>
      <c r="BM177" s="181">
        <f>'Securities Details'!AL80</f>
        <v>0</v>
      </c>
      <c r="BN177" s="181" t="str">
        <f>IF('Securities Details'!AM80 = "","",IF('Securities Details'!$E$11="Yes",'Securities Details'!AM80,""))</f>
        <v/>
      </c>
      <c r="BO177" s="181" t="str">
        <f>IF('Securities Details'!AN80="","",IF('Securities Details'!$E$11="Yes",'Securities Details'!AN80,""))</f>
        <v/>
      </c>
      <c r="BP177" s="181" t="str">
        <f>IF('Securities Details'!$E$11="Yes",'Securities Details'!AO80,"")</f>
        <v/>
      </c>
      <c r="BQ177" t="str">
        <f>IF(BE177=SecDLookups!$R$2, (
IF(ISNUMBER(SEARCH("-",BF177)), TRIM(LEFT(BF177, SEARCH("-",BF177,1)-1)), BF177)),"")</f>
        <v/>
      </c>
      <c r="BR177" t="str">
        <f>IF(BE177=SecDLookups!$R$2, (
IF(ISNUMBER(SEARCH("-",BF177)), TRIM(RIGHT(BF177,LEN(BF177) - SEARCH("-",BF177,1))), BF177)),"")</f>
        <v/>
      </c>
      <c r="BS177" t="str">
        <f>IF(BE177=SecDLookups!$R$3,BF177,"")</f>
        <v/>
      </c>
      <c r="BT177" t="str">
        <f>IF(BE177=SecDLookups!$R$4,BF177,"")</f>
        <v/>
      </c>
      <c r="BU177" t="str">
        <f>IF(BG177=SecDLookups!$S$2,TRIM(LEFT(BH177, SEARCH("-",BH177,1)-1)),"")</f>
        <v/>
      </c>
      <c r="BV177" t="str">
        <f>IF(BG177=SecDLookups!$S$2,TRIM(RIGHT(BH177,LEN(BH177) -  SEARCH("-",BH177,1))),"")</f>
        <v/>
      </c>
      <c r="BW177" t="str">
        <f>IF(BG177=SecDLookups!$S$3,BH177,"")</f>
        <v/>
      </c>
      <c r="BX177" t="str">
        <f>IF(BG177=SecDLookups!$S$4,BH177,"")</f>
        <v/>
      </c>
      <c r="BY177" t="str">
        <f>IF(BI177=SecDLookups!$T$2,TRIM(LEFT(BJ177, SEARCH("-",BJ177,1)-1)),"")</f>
        <v/>
      </c>
      <c r="BZ177" t="str">
        <f>IF(BI177=SecDLookups!$T$2,TRIM(RIGHT(BJ177,LEN(BJ177) -  SEARCH("-",BJ177,1))),"")</f>
        <v/>
      </c>
      <c r="CA177" t="str">
        <f>IF(BI177=SecDLookups!$T$3,BJ177,"")</f>
        <v/>
      </c>
      <c r="CB177" t="str">
        <f>IF(BI177=SecDLookups!$T$4,BJ177,"")</f>
        <v/>
      </c>
      <c r="CC177" t="str">
        <f>IF(BK177=SecDLookups!$U$2,TRIM(LEFT(BL177, SEARCH("-",BL177,1)-1)),"")</f>
        <v/>
      </c>
      <c r="CD177" t="str">
        <f>IF(BK177=SecDLookups!$U$2,TRIM(RIGHT(BL177,LEN(BL177) -  SEARCH("-",BL177,1))),"")</f>
        <v/>
      </c>
      <c r="CE177" t="str">
        <f>IF(BK177=SecDLookups!$U$3,BL177,"")</f>
        <v/>
      </c>
      <c r="CF177" t="str">
        <f>IF(BK177=SecDLookups!$U$4,BL177,"")</f>
        <v/>
      </c>
    </row>
    <row r="178" spans="22:84" x14ac:dyDescent="0.25">
      <c r="V178" s="294" t="s">
        <v>744</v>
      </c>
      <c r="W178" s="294">
        <f>Approval!D117</f>
        <v>0</v>
      </c>
      <c r="X178" s="294">
        <f>Approval!E117</f>
        <v>0</v>
      </c>
      <c r="Y178" s="294"/>
      <c r="Z178" s="294" t="e">
        <f>VLOOKUP(W178,ApprovalLookups!$G$2:$H$16,2,FALSE)</f>
        <v>#N/A</v>
      </c>
      <c r="AA178" s="294" t="e">
        <f>VLOOKUP(W178,ApprovalLookups!$G$2:$I$16,3,FALSE)</f>
        <v>#N/A</v>
      </c>
      <c r="AB178" s="174"/>
      <c r="AC178" s="181">
        <f>'Securities Details'!C81</f>
        <v>0</v>
      </c>
      <c r="AD178" s="181">
        <f>'Securities Details'!D81</f>
        <v>0</v>
      </c>
      <c r="AE178" s="181">
        <f>'Securities Details'!E81</f>
        <v>0</v>
      </c>
      <c r="AF178" s="181">
        <f>'Securities Details'!F81</f>
        <v>0</v>
      </c>
      <c r="AG178" s="181">
        <f>'Securities Details'!G81</f>
        <v>0</v>
      </c>
      <c r="AH178" s="181">
        <f>'Securities Details'!H81</f>
        <v>0</v>
      </c>
      <c r="AI178" s="181">
        <f>'Securities Details'!I81</f>
        <v>0</v>
      </c>
      <c r="AJ178" s="181" t="str">
        <f t="shared" si="0"/>
        <v>0</v>
      </c>
      <c r="AK178" s="181">
        <f>'Securities Details'!K81</f>
        <v>0</v>
      </c>
      <c r="AL178" s="181">
        <f>'Securities Details'!L81</f>
        <v>0</v>
      </c>
      <c r="AM178" s="186">
        <f>'Securities Details'!M81</f>
        <v>0</v>
      </c>
      <c r="AN178" s="181">
        <f>'Securities Details'!N81</f>
        <v>0</v>
      </c>
      <c r="AO178" s="181">
        <f>'Securities Details'!O81</f>
        <v>0</v>
      </c>
      <c r="AP178" s="181">
        <f>'Securities Details'!P81</f>
        <v>0</v>
      </c>
      <c r="AQ178" s="181">
        <f>'Securities Details'!Q81</f>
        <v>0</v>
      </c>
      <c r="AR178" s="181">
        <f>'Securities Details'!R81</f>
        <v>0</v>
      </c>
      <c r="AS178" s="186">
        <f>'Securities Details'!S81</f>
        <v>0</v>
      </c>
      <c r="AT178" s="181">
        <f>'Securities Details'!T81</f>
        <v>0</v>
      </c>
      <c r="AU178" s="181">
        <f>'Securities Details'!U81</f>
        <v>0</v>
      </c>
      <c r="AV178" s="181" t="str">
        <f>IF(AU178="Yes",'Securities Details'!V81,"")</f>
        <v/>
      </c>
      <c r="AW178" s="181">
        <f>'Securities Details'!W81</f>
        <v>0</v>
      </c>
      <c r="AX178" s="181">
        <f>'Securities Details'!X81</f>
        <v>0</v>
      </c>
      <c r="AY178" s="186" t="str">
        <f>IF(AND(NOT(ISBLANK('Securities Details'!Y81)),AU178="Yes"),'Securities Details'!Y81,"")</f>
        <v/>
      </c>
      <c r="AZ178" s="181" t="str">
        <f>IF(AU178="Yes",'Securities Details'!Z81,"")</f>
        <v/>
      </c>
      <c r="BA178" s="181" t="e">
        <f>'Securities Details'!#REF!</f>
        <v>#REF!</v>
      </c>
      <c r="BB178" s="181" t="str">
        <f>IF(AU178="Yes",'Securities Details'!AA81,"")</f>
        <v/>
      </c>
      <c r="BC178" s="181" t="str">
        <f>IF(ISBLANK('Securities Details'!AB81),"",0)</f>
        <v/>
      </c>
      <c r="BD178" s="181">
        <f>'Securities Details'!AC81</f>
        <v>0</v>
      </c>
      <c r="BE178" s="181">
        <f>'Securities Details'!AD81</f>
        <v>0</v>
      </c>
      <c r="BF178" s="595">
        <f>'Securities Details'!AE81</f>
        <v>0</v>
      </c>
      <c r="BG178" s="181">
        <f>'Securities Details'!AF81</f>
        <v>0</v>
      </c>
      <c r="BH178" s="181">
        <f>'Securities Details'!AG81</f>
        <v>0</v>
      </c>
      <c r="BI178" s="181">
        <f>'Securities Details'!AH81</f>
        <v>0</v>
      </c>
      <c r="BJ178" s="181">
        <f>'Securities Details'!AI81</f>
        <v>0</v>
      </c>
      <c r="BK178" s="181">
        <f>'Securities Details'!AJ81</f>
        <v>0</v>
      </c>
      <c r="BL178" s="181">
        <f>'Securities Details'!AK81</f>
        <v>0</v>
      </c>
      <c r="BM178" s="181">
        <f>'Securities Details'!AL81</f>
        <v>0</v>
      </c>
      <c r="BN178" s="181" t="str">
        <f>IF('Securities Details'!AM81 = "","",IF('Securities Details'!$E$11="Yes",'Securities Details'!AM81,""))</f>
        <v/>
      </c>
      <c r="BO178" s="181" t="str">
        <f>IF('Securities Details'!AN81="","",IF('Securities Details'!$E$11="Yes",'Securities Details'!AN81,""))</f>
        <v/>
      </c>
      <c r="BP178" s="181" t="str">
        <f>IF('Securities Details'!$E$11="Yes",'Securities Details'!AO81,"")</f>
        <v/>
      </c>
      <c r="BQ178" t="str">
        <f>IF(BE178=SecDLookups!$R$2, (
IF(ISNUMBER(SEARCH("-",BF178)), TRIM(LEFT(BF178, SEARCH("-",BF178,1)-1)), BF178)),"")</f>
        <v/>
      </c>
      <c r="BR178" t="str">
        <f>IF(BE178=SecDLookups!$R$2, (
IF(ISNUMBER(SEARCH("-",BF178)), TRIM(RIGHT(BF178,LEN(BF178) - SEARCH("-",BF178,1))), BF178)),"")</f>
        <v/>
      </c>
      <c r="BS178" t="str">
        <f>IF(BE178=SecDLookups!$R$3,BF178,"")</f>
        <v/>
      </c>
      <c r="BT178" t="str">
        <f>IF(BE178=SecDLookups!$R$4,BF178,"")</f>
        <v/>
      </c>
      <c r="BU178" t="str">
        <f>IF(BG178=SecDLookups!$S$2,TRIM(LEFT(BH178, SEARCH("-",BH178,1)-1)),"")</f>
        <v/>
      </c>
      <c r="BV178" t="str">
        <f>IF(BG178=SecDLookups!$S$2,TRIM(RIGHT(BH178,LEN(BH178) -  SEARCH("-",BH178,1))),"")</f>
        <v/>
      </c>
      <c r="BW178" t="str">
        <f>IF(BG178=SecDLookups!$S$3,BH178,"")</f>
        <v/>
      </c>
      <c r="BX178" t="str">
        <f>IF(BG178=SecDLookups!$S$4,BH178,"")</f>
        <v/>
      </c>
      <c r="BY178" t="str">
        <f>IF(BI178=SecDLookups!$T$2,TRIM(LEFT(BJ178, SEARCH("-",BJ178,1)-1)),"")</f>
        <v/>
      </c>
      <c r="BZ178" t="str">
        <f>IF(BI178=SecDLookups!$T$2,TRIM(RIGHT(BJ178,LEN(BJ178) -  SEARCH("-",BJ178,1))),"")</f>
        <v/>
      </c>
      <c r="CA178" t="str">
        <f>IF(BI178=SecDLookups!$T$3,BJ178,"")</f>
        <v/>
      </c>
      <c r="CB178" t="str">
        <f>IF(BI178=SecDLookups!$T$4,BJ178,"")</f>
        <v/>
      </c>
      <c r="CC178" t="str">
        <f>IF(BK178=SecDLookups!$U$2,TRIM(LEFT(BL178, SEARCH("-",BL178,1)-1)),"")</f>
        <v/>
      </c>
      <c r="CD178" t="str">
        <f>IF(BK178=SecDLookups!$U$2,TRIM(RIGHT(BL178,LEN(BL178) -  SEARCH("-",BL178,1))),"")</f>
        <v/>
      </c>
      <c r="CE178" t="str">
        <f>IF(BK178=SecDLookups!$U$3,BL178,"")</f>
        <v/>
      </c>
      <c r="CF178" t="str">
        <f>IF(BK178=SecDLookups!$U$4,BL178,"")</f>
        <v/>
      </c>
    </row>
    <row r="179" spans="22:84" x14ac:dyDescent="0.25">
      <c r="V179" s="294" t="s">
        <v>744</v>
      </c>
      <c r="W179" s="294">
        <f>Approval!D118</f>
        <v>0</v>
      </c>
      <c r="X179" s="294">
        <f>Approval!E118</f>
        <v>0</v>
      </c>
      <c r="Y179" s="294"/>
      <c r="Z179" s="294" t="e">
        <f>VLOOKUP(W179,ApprovalLookups!$G$2:$H$16,2,FALSE)</f>
        <v>#N/A</v>
      </c>
      <c r="AA179" s="294" t="e">
        <f>VLOOKUP(W179,ApprovalLookups!$G$2:$I$16,3,FALSE)</f>
        <v>#N/A</v>
      </c>
      <c r="AB179" s="174"/>
      <c r="AC179" s="181">
        <f>'Securities Details'!C82</f>
        <v>0</v>
      </c>
      <c r="AD179" s="181">
        <f>'Securities Details'!D82</f>
        <v>0</v>
      </c>
      <c r="AE179" s="181">
        <f>'Securities Details'!E82</f>
        <v>0</v>
      </c>
      <c r="AF179" s="181">
        <f>'Securities Details'!F82</f>
        <v>0</v>
      </c>
      <c r="AG179" s="181">
        <f>'Securities Details'!G82</f>
        <v>0</v>
      </c>
      <c r="AH179" s="181">
        <f>'Securities Details'!H82</f>
        <v>0</v>
      </c>
      <c r="AI179" s="181">
        <f>'Securities Details'!I82</f>
        <v>0</v>
      </c>
      <c r="AJ179" s="181" t="str">
        <f t="shared" si="0"/>
        <v>0</v>
      </c>
      <c r="AK179" s="181">
        <f>'Securities Details'!K82</f>
        <v>0</v>
      </c>
      <c r="AL179" s="181">
        <f>'Securities Details'!L82</f>
        <v>0</v>
      </c>
      <c r="AM179" s="186">
        <f>'Securities Details'!M82</f>
        <v>0</v>
      </c>
      <c r="AN179" s="181">
        <f>'Securities Details'!N82</f>
        <v>0</v>
      </c>
      <c r="AO179" s="181">
        <f>'Securities Details'!O82</f>
        <v>0</v>
      </c>
      <c r="AP179" s="181">
        <f>'Securities Details'!P82</f>
        <v>0</v>
      </c>
      <c r="AQ179" s="181">
        <f>'Securities Details'!Q82</f>
        <v>0</v>
      </c>
      <c r="AR179" s="181">
        <f>'Securities Details'!R82</f>
        <v>0</v>
      </c>
      <c r="AS179" s="186">
        <f>'Securities Details'!S82</f>
        <v>0</v>
      </c>
      <c r="AT179" s="181">
        <f>'Securities Details'!T82</f>
        <v>0</v>
      </c>
      <c r="AU179" s="181">
        <f>'Securities Details'!U82</f>
        <v>0</v>
      </c>
      <c r="AV179" s="181" t="str">
        <f>IF(AU179="Yes",'Securities Details'!V82,"")</f>
        <v/>
      </c>
      <c r="AW179" s="181">
        <f>'Securities Details'!W82</f>
        <v>0</v>
      </c>
      <c r="AX179" s="181">
        <f>'Securities Details'!X82</f>
        <v>0</v>
      </c>
      <c r="AY179" s="186" t="str">
        <f>IF(AND(NOT(ISBLANK('Securities Details'!Y82)),AU179="Yes"),'Securities Details'!Y82,"")</f>
        <v/>
      </c>
      <c r="AZ179" s="181" t="str">
        <f>IF(AU179="Yes",'Securities Details'!Z82,"")</f>
        <v/>
      </c>
      <c r="BA179" s="181" t="e">
        <f>'Securities Details'!#REF!</f>
        <v>#REF!</v>
      </c>
      <c r="BB179" s="181" t="str">
        <f>IF(AU179="Yes",'Securities Details'!AA82,"")</f>
        <v/>
      </c>
      <c r="BC179" s="181" t="str">
        <f>IF(ISBLANK('Securities Details'!AB82),"",0)</f>
        <v/>
      </c>
      <c r="BD179" s="181">
        <f>'Securities Details'!AC82</f>
        <v>0</v>
      </c>
      <c r="BE179" s="181">
        <f>'Securities Details'!AD82</f>
        <v>0</v>
      </c>
      <c r="BF179" s="595">
        <f>'Securities Details'!AE82</f>
        <v>0</v>
      </c>
      <c r="BG179" s="181">
        <f>'Securities Details'!AF82</f>
        <v>0</v>
      </c>
      <c r="BH179" s="181">
        <f>'Securities Details'!AG82</f>
        <v>0</v>
      </c>
      <c r="BI179" s="181">
        <f>'Securities Details'!AH82</f>
        <v>0</v>
      </c>
      <c r="BJ179" s="181">
        <f>'Securities Details'!AI82</f>
        <v>0</v>
      </c>
      <c r="BK179" s="181">
        <f>'Securities Details'!AJ82</f>
        <v>0</v>
      </c>
      <c r="BL179" s="181">
        <f>'Securities Details'!AK82</f>
        <v>0</v>
      </c>
      <c r="BM179" s="181">
        <f>'Securities Details'!AL82</f>
        <v>0</v>
      </c>
      <c r="BN179" s="181" t="str">
        <f>IF('Securities Details'!AM82 = "","",IF('Securities Details'!$E$11="Yes",'Securities Details'!AM82,""))</f>
        <v/>
      </c>
      <c r="BO179" s="181" t="str">
        <f>IF('Securities Details'!AN82="","",IF('Securities Details'!$E$11="Yes",'Securities Details'!AN82,""))</f>
        <v/>
      </c>
      <c r="BP179" s="181" t="str">
        <f>IF('Securities Details'!$E$11="Yes",'Securities Details'!AO82,"")</f>
        <v/>
      </c>
      <c r="BQ179" t="str">
        <f>IF(BE179=SecDLookups!$R$2, (
IF(ISNUMBER(SEARCH("-",BF179)), TRIM(LEFT(BF179, SEARCH("-",BF179,1)-1)), BF179)),"")</f>
        <v/>
      </c>
      <c r="BR179" t="str">
        <f>IF(BE179=SecDLookups!$R$2, (
IF(ISNUMBER(SEARCH("-",BF179)), TRIM(RIGHT(BF179,LEN(BF179) - SEARCH("-",BF179,1))), BF179)),"")</f>
        <v/>
      </c>
      <c r="BS179" t="str">
        <f>IF(BE179=SecDLookups!$R$3,BF179,"")</f>
        <v/>
      </c>
      <c r="BT179" t="str">
        <f>IF(BE179=SecDLookups!$R$4,BF179,"")</f>
        <v/>
      </c>
      <c r="BU179" t="str">
        <f>IF(BG179=SecDLookups!$S$2,TRIM(LEFT(BH179, SEARCH("-",BH179,1)-1)),"")</f>
        <v/>
      </c>
      <c r="BV179" t="str">
        <f>IF(BG179=SecDLookups!$S$2,TRIM(RIGHT(BH179,LEN(BH179) -  SEARCH("-",BH179,1))),"")</f>
        <v/>
      </c>
      <c r="BW179" t="str">
        <f>IF(BG179=SecDLookups!$S$3,BH179,"")</f>
        <v/>
      </c>
      <c r="BX179" t="str">
        <f>IF(BG179=SecDLookups!$S$4,BH179,"")</f>
        <v/>
      </c>
      <c r="BY179" t="str">
        <f>IF(BI179=SecDLookups!$T$2,TRIM(LEFT(BJ179, SEARCH("-",BJ179,1)-1)),"")</f>
        <v/>
      </c>
      <c r="BZ179" t="str">
        <f>IF(BI179=SecDLookups!$T$2,TRIM(RIGHT(BJ179,LEN(BJ179) -  SEARCH("-",BJ179,1))),"")</f>
        <v/>
      </c>
      <c r="CA179" t="str">
        <f>IF(BI179=SecDLookups!$T$3,BJ179,"")</f>
        <v/>
      </c>
      <c r="CB179" t="str">
        <f>IF(BI179=SecDLookups!$T$4,BJ179,"")</f>
        <v/>
      </c>
      <c r="CC179" t="str">
        <f>IF(BK179=SecDLookups!$U$2,TRIM(LEFT(BL179, SEARCH("-",BL179,1)-1)),"")</f>
        <v/>
      </c>
      <c r="CD179" t="str">
        <f>IF(BK179=SecDLookups!$U$2,TRIM(RIGHT(BL179,LEN(BL179) -  SEARCH("-",BL179,1))),"")</f>
        <v/>
      </c>
      <c r="CE179" t="str">
        <f>IF(BK179=SecDLookups!$U$3,BL179,"")</f>
        <v/>
      </c>
      <c r="CF179" t="str">
        <f>IF(BK179=SecDLookups!$U$4,BL179,"")</f>
        <v/>
      </c>
    </row>
    <row r="180" spans="22:84" x14ac:dyDescent="0.25">
      <c r="V180" s="294" t="s">
        <v>744</v>
      </c>
      <c r="W180" s="294">
        <f>Approval!D119</f>
        <v>0</v>
      </c>
      <c r="X180" s="294">
        <f>Approval!E119</f>
        <v>0</v>
      </c>
      <c r="Y180" s="294"/>
      <c r="Z180" s="294" t="e">
        <f>VLOOKUP(W180,ApprovalLookups!$G$2:$H$16,2,FALSE)</f>
        <v>#N/A</v>
      </c>
      <c r="AA180" s="294" t="e">
        <f>VLOOKUP(W180,ApprovalLookups!$G$2:$I$16,3,FALSE)</f>
        <v>#N/A</v>
      </c>
      <c r="AB180" s="174"/>
      <c r="AC180" s="181">
        <f>'Securities Details'!C83</f>
        <v>0</v>
      </c>
      <c r="AD180" s="181">
        <f>'Securities Details'!D83</f>
        <v>0</v>
      </c>
      <c r="AE180" s="181">
        <f>'Securities Details'!E83</f>
        <v>0</v>
      </c>
      <c r="AF180" s="181">
        <f>'Securities Details'!F83</f>
        <v>0</v>
      </c>
      <c r="AG180" s="181">
        <f>'Securities Details'!G83</f>
        <v>0</v>
      </c>
      <c r="AH180" s="181">
        <f>'Securities Details'!H83</f>
        <v>0</v>
      </c>
      <c r="AI180" s="181">
        <f>'Securities Details'!I83</f>
        <v>0</v>
      </c>
      <c r="AJ180" s="181" t="str">
        <f t="shared" ref="AJ180:AJ215" si="1">RIGHT(AI180,4)</f>
        <v>0</v>
      </c>
      <c r="AK180" s="181">
        <f>'Securities Details'!K83</f>
        <v>0</v>
      </c>
      <c r="AL180" s="181">
        <f>'Securities Details'!L83</f>
        <v>0</v>
      </c>
      <c r="AM180" s="186">
        <f>'Securities Details'!M83</f>
        <v>0</v>
      </c>
      <c r="AN180" s="181">
        <f>'Securities Details'!N83</f>
        <v>0</v>
      </c>
      <c r="AO180" s="181">
        <f>'Securities Details'!O83</f>
        <v>0</v>
      </c>
      <c r="AP180" s="181">
        <f>'Securities Details'!P83</f>
        <v>0</v>
      </c>
      <c r="AQ180" s="181">
        <f>'Securities Details'!Q83</f>
        <v>0</v>
      </c>
      <c r="AR180" s="181">
        <f>'Securities Details'!R83</f>
        <v>0</v>
      </c>
      <c r="AS180" s="186">
        <f>'Securities Details'!S83</f>
        <v>0</v>
      </c>
      <c r="AT180" s="181">
        <f>'Securities Details'!T83</f>
        <v>0</v>
      </c>
      <c r="AU180" s="181">
        <f>'Securities Details'!U83</f>
        <v>0</v>
      </c>
      <c r="AV180" s="181" t="str">
        <f>IF(AU180="Yes",'Securities Details'!V83,"")</f>
        <v/>
      </c>
      <c r="AW180" s="181">
        <f>'Securities Details'!W83</f>
        <v>0</v>
      </c>
      <c r="AX180" s="181">
        <f>'Securities Details'!X83</f>
        <v>0</v>
      </c>
      <c r="AY180" s="186" t="str">
        <f>IF(AND(NOT(ISBLANK('Securities Details'!Y83)),AU180="Yes"),'Securities Details'!Y83,"")</f>
        <v/>
      </c>
      <c r="AZ180" s="181" t="str">
        <f>IF(AU180="Yes",'Securities Details'!Z83,"")</f>
        <v/>
      </c>
      <c r="BA180" s="181" t="e">
        <f>'Securities Details'!#REF!</f>
        <v>#REF!</v>
      </c>
      <c r="BB180" s="181" t="str">
        <f>IF(AU180="Yes",'Securities Details'!AA83,"")</f>
        <v/>
      </c>
      <c r="BC180" s="181" t="str">
        <f>IF(ISBLANK('Securities Details'!AB83),"",0)</f>
        <v/>
      </c>
      <c r="BD180" s="181">
        <f>'Securities Details'!AC83</f>
        <v>0</v>
      </c>
      <c r="BE180" s="181">
        <f>'Securities Details'!AD83</f>
        <v>0</v>
      </c>
      <c r="BF180" s="595">
        <f>'Securities Details'!AE83</f>
        <v>0</v>
      </c>
      <c r="BG180" s="181">
        <f>'Securities Details'!AF83</f>
        <v>0</v>
      </c>
      <c r="BH180" s="181">
        <f>'Securities Details'!AG83</f>
        <v>0</v>
      </c>
      <c r="BI180" s="181">
        <f>'Securities Details'!AH83</f>
        <v>0</v>
      </c>
      <c r="BJ180" s="181">
        <f>'Securities Details'!AI83</f>
        <v>0</v>
      </c>
      <c r="BK180" s="181">
        <f>'Securities Details'!AJ83</f>
        <v>0</v>
      </c>
      <c r="BL180" s="181">
        <f>'Securities Details'!AK83</f>
        <v>0</v>
      </c>
      <c r="BM180" s="181">
        <f>'Securities Details'!AL83</f>
        <v>0</v>
      </c>
      <c r="BN180" s="181" t="str">
        <f>IF('Securities Details'!AM83 = "","",IF('Securities Details'!$E$11="Yes",'Securities Details'!AM83,""))</f>
        <v/>
      </c>
      <c r="BO180" s="181" t="str">
        <f>IF('Securities Details'!AN83="","",IF('Securities Details'!$E$11="Yes",'Securities Details'!AN83,""))</f>
        <v/>
      </c>
      <c r="BP180" s="181" t="str">
        <f>IF('Securities Details'!$E$11="Yes",'Securities Details'!AO83,"")</f>
        <v/>
      </c>
      <c r="BQ180" t="str">
        <f>IF(BE180=SecDLookups!$R$2, (
IF(ISNUMBER(SEARCH("-",BF180)), TRIM(LEFT(BF180, SEARCH("-",BF180,1)-1)), BF180)),"")</f>
        <v/>
      </c>
      <c r="BR180" t="str">
        <f>IF(BE180=SecDLookups!$R$2, (
IF(ISNUMBER(SEARCH("-",BF180)), TRIM(RIGHT(BF180,LEN(BF180) - SEARCH("-",BF180,1))), BF180)),"")</f>
        <v/>
      </c>
      <c r="BS180" t="str">
        <f>IF(BE180=SecDLookups!$R$3,BF180,"")</f>
        <v/>
      </c>
      <c r="BT180" t="str">
        <f>IF(BE180=SecDLookups!$R$4,BF180,"")</f>
        <v/>
      </c>
      <c r="BU180" t="str">
        <f>IF(BG180=SecDLookups!$S$2,TRIM(LEFT(BH180, SEARCH("-",BH180,1)-1)),"")</f>
        <v/>
      </c>
      <c r="BV180" t="str">
        <f>IF(BG180=SecDLookups!$S$2,TRIM(RIGHT(BH180,LEN(BH180) -  SEARCH("-",BH180,1))),"")</f>
        <v/>
      </c>
      <c r="BW180" t="str">
        <f>IF(BG180=SecDLookups!$S$3,BH180,"")</f>
        <v/>
      </c>
      <c r="BX180" t="str">
        <f>IF(BG180=SecDLookups!$S$4,BH180,"")</f>
        <v/>
      </c>
      <c r="BY180" t="str">
        <f>IF(BI180=SecDLookups!$T$2,TRIM(LEFT(BJ180, SEARCH("-",BJ180,1)-1)),"")</f>
        <v/>
      </c>
      <c r="BZ180" t="str">
        <f>IF(BI180=SecDLookups!$T$2,TRIM(RIGHT(BJ180,LEN(BJ180) -  SEARCH("-",BJ180,1))),"")</f>
        <v/>
      </c>
      <c r="CA180" t="str">
        <f>IF(BI180=SecDLookups!$T$3,BJ180,"")</f>
        <v/>
      </c>
      <c r="CB180" t="str">
        <f>IF(BI180=SecDLookups!$T$4,BJ180,"")</f>
        <v/>
      </c>
      <c r="CC180" t="str">
        <f>IF(BK180=SecDLookups!$U$2,TRIM(LEFT(BL180, SEARCH("-",BL180,1)-1)),"")</f>
        <v/>
      </c>
      <c r="CD180" t="str">
        <f>IF(BK180=SecDLookups!$U$2,TRIM(RIGHT(BL180,LEN(BL180) -  SEARCH("-",BL180,1))),"")</f>
        <v/>
      </c>
      <c r="CE180" t="str">
        <f>IF(BK180=SecDLookups!$U$3,BL180,"")</f>
        <v/>
      </c>
      <c r="CF180" t="str">
        <f>IF(BK180=SecDLookups!$U$4,BL180,"")</f>
        <v/>
      </c>
    </row>
    <row r="181" spans="22:84" x14ac:dyDescent="0.25">
      <c r="V181" s="294" t="s">
        <v>744</v>
      </c>
      <c r="W181" s="294">
        <f>Approval!D120</f>
        <v>0</v>
      </c>
      <c r="X181" s="294">
        <f>Approval!E120</f>
        <v>0</v>
      </c>
      <c r="Y181" s="294"/>
      <c r="Z181" s="294" t="e">
        <f>VLOOKUP(W181,ApprovalLookups!$G$2:$H$16,2,FALSE)</f>
        <v>#N/A</v>
      </c>
      <c r="AA181" s="294" t="e">
        <f>VLOOKUP(W181,ApprovalLookups!$G$2:$I$16,3,FALSE)</f>
        <v>#N/A</v>
      </c>
      <c r="AB181" s="174"/>
      <c r="AC181" s="181">
        <f>'Securities Details'!C84</f>
        <v>0</v>
      </c>
      <c r="AD181" s="181">
        <f>'Securities Details'!D84</f>
        <v>0</v>
      </c>
      <c r="AE181" s="181">
        <f>'Securities Details'!E84</f>
        <v>0</v>
      </c>
      <c r="AF181" s="181">
        <f>'Securities Details'!F84</f>
        <v>0</v>
      </c>
      <c r="AG181" s="181">
        <f>'Securities Details'!G84</f>
        <v>0</v>
      </c>
      <c r="AH181" s="181">
        <f>'Securities Details'!H84</f>
        <v>0</v>
      </c>
      <c r="AI181" s="181">
        <f>'Securities Details'!I84</f>
        <v>0</v>
      </c>
      <c r="AJ181" s="181" t="str">
        <f t="shared" si="1"/>
        <v>0</v>
      </c>
      <c r="AK181" s="181">
        <f>'Securities Details'!K84</f>
        <v>0</v>
      </c>
      <c r="AL181" s="181">
        <f>'Securities Details'!L84</f>
        <v>0</v>
      </c>
      <c r="AM181" s="186">
        <f>'Securities Details'!M84</f>
        <v>0</v>
      </c>
      <c r="AN181" s="181">
        <f>'Securities Details'!N84</f>
        <v>0</v>
      </c>
      <c r="AO181" s="181">
        <f>'Securities Details'!O84</f>
        <v>0</v>
      </c>
      <c r="AP181" s="181">
        <f>'Securities Details'!P84</f>
        <v>0</v>
      </c>
      <c r="AQ181" s="181">
        <f>'Securities Details'!Q84</f>
        <v>0</v>
      </c>
      <c r="AR181" s="181">
        <f>'Securities Details'!R84</f>
        <v>0</v>
      </c>
      <c r="AS181" s="186">
        <f>'Securities Details'!S84</f>
        <v>0</v>
      </c>
      <c r="AT181" s="181">
        <f>'Securities Details'!T84</f>
        <v>0</v>
      </c>
      <c r="AU181" s="181">
        <f>'Securities Details'!U84</f>
        <v>0</v>
      </c>
      <c r="AV181" s="181" t="str">
        <f>IF(AU181="Yes",'Securities Details'!V84,"")</f>
        <v/>
      </c>
      <c r="AW181" s="181">
        <f>'Securities Details'!W84</f>
        <v>0</v>
      </c>
      <c r="AX181" s="181">
        <f>'Securities Details'!X84</f>
        <v>0</v>
      </c>
      <c r="AY181" s="186" t="str">
        <f>IF(AND(NOT(ISBLANK('Securities Details'!Y84)),AU181="Yes"),'Securities Details'!Y84,"")</f>
        <v/>
      </c>
      <c r="AZ181" s="181" t="str">
        <f>IF(AU181="Yes",'Securities Details'!Z84,"")</f>
        <v/>
      </c>
      <c r="BA181" s="181" t="e">
        <f>'Securities Details'!#REF!</f>
        <v>#REF!</v>
      </c>
      <c r="BB181" s="181" t="str">
        <f>IF(AU181="Yes",'Securities Details'!AA84,"")</f>
        <v/>
      </c>
      <c r="BC181" s="181" t="str">
        <f>IF(ISBLANK('Securities Details'!AB84),"",0)</f>
        <v/>
      </c>
      <c r="BD181" s="181">
        <f>'Securities Details'!AC84</f>
        <v>0</v>
      </c>
      <c r="BE181" s="181">
        <f>'Securities Details'!AD84</f>
        <v>0</v>
      </c>
      <c r="BF181" s="595">
        <f>'Securities Details'!AE84</f>
        <v>0</v>
      </c>
      <c r="BG181" s="181">
        <f>'Securities Details'!AF84</f>
        <v>0</v>
      </c>
      <c r="BH181" s="181">
        <f>'Securities Details'!AG84</f>
        <v>0</v>
      </c>
      <c r="BI181" s="181">
        <f>'Securities Details'!AH84</f>
        <v>0</v>
      </c>
      <c r="BJ181" s="181">
        <f>'Securities Details'!AI84</f>
        <v>0</v>
      </c>
      <c r="BK181" s="181">
        <f>'Securities Details'!AJ84</f>
        <v>0</v>
      </c>
      <c r="BL181" s="181">
        <f>'Securities Details'!AK84</f>
        <v>0</v>
      </c>
      <c r="BM181" s="181">
        <f>'Securities Details'!AL84</f>
        <v>0</v>
      </c>
      <c r="BN181" s="181" t="str">
        <f>IF('Securities Details'!AM84 = "","",IF('Securities Details'!$E$11="Yes",'Securities Details'!AM84,""))</f>
        <v/>
      </c>
      <c r="BO181" s="181" t="str">
        <f>IF('Securities Details'!AN84="","",IF('Securities Details'!$E$11="Yes",'Securities Details'!AN84,""))</f>
        <v/>
      </c>
      <c r="BP181" s="181" t="str">
        <f>IF('Securities Details'!$E$11="Yes",'Securities Details'!AO84,"")</f>
        <v/>
      </c>
      <c r="BQ181" t="str">
        <f>IF(BE181=SecDLookups!$R$2, (
IF(ISNUMBER(SEARCH("-",BF181)), TRIM(LEFT(BF181, SEARCH("-",BF181,1)-1)), BF181)),"")</f>
        <v/>
      </c>
      <c r="BR181" t="str">
        <f>IF(BE181=SecDLookups!$R$2, (
IF(ISNUMBER(SEARCH("-",BF181)), TRIM(RIGHT(BF181,LEN(BF181) - SEARCH("-",BF181,1))), BF181)),"")</f>
        <v/>
      </c>
      <c r="BS181" t="str">
        <f>IF(BE181=SecDLookups!$R$3,BF181,"")</f>
        <v/>
      </c>
      <c r="BT181" t="str">
        <f>IF(BE181=SecDLookups!$R$4,BF181,"")</f>
        <v/>
      </c>
      <c r="BU181" t="str">
        <f>IF(BG181=SecDLookups!$S$2,TRIM(LEFT(BH181, SEARCH("-",BH181,1)-1)),"")</f>
        <v/>
      </c>
      <c r="BV181" t="str">
        <f>IF(BG181=SecDLookups!$S$2,TRIM(RIGHT(BH181,LEN(BH181) -  SEARCH("-",BH181,1))),"")</f>
        <v/>
      </c>
      <c r="BW181" t="str">
        <f>IF(BG181=SecDLookups!$S$3,BH181,"")</f>
        <v/>
      </c>
      <c r="BX181" t="str">
        <f>IF(BG181=SecDLookups!$S$4,BH181,"")</f>
        <v/>
      </c>
      <c r="BY181" t="str">
        <f>IF(BI181=SecDLookups!$T$2,TRIM(LEFT(BJ181, SEARCH("-",BJ181,1)-1)),"")</f>
        <v/>
      </c>
      <c r="BZ181" t="str">
        <f>IF(BI181=SecDLookups!$T$2,TRIM(RIGHT(BJ181,LEN(BJ181) -  SEARCH("-",BJ181,1))),"")</f>
        <v/>
      </c>
      <c r="CA181" t="str">
        <f>IF(BI181=SecDLookups!$T$3,BJ181,"")</f>
        <v/>
      </c>
      <c r="CB181" t="str">
        <f>IF(BI181=SecDLookups!$T$4,BJ181,"")</f>
        <v/>
      </c>
      <c r="CC181" t="str">
        <f>IF(BK181=SecDLookups!$U$2,TRIM(LEFT(BL181, SEARCH("-",BL181,1)-1)),"")</f>
        <v/>
      </c>
      <c r="CD181" t="str">
        <f>IF(BK181=SecDLookups!$U$2,TRIM(RIGHT(BL181,LEN(BL181) -  SEARCH("-",BL181,1))),"")</f>
        <v/>
      </c>
      <c r="CE181" t="str">
        <f>IF(BK181=SecDLookups!$U$3,BL181,"")</f>
        <v/>
      </c>
      <c r="CF181" t="str">
        <f>IF(BK181=SecDLookups!$U$4,BL181,"")</f>
        <v/>
      </c>
    </row>
    <row r="182" spans="22:84" x14ac:dyDescent="0.25">
      <c r="V182" s="294" t="s">
        <v>744</v>
      </c>
      <c r="W182" s="294">
        <f>Approval!D121</f>
        <v>0</v>
      </c>
      <c r="X182" s="294">
        <f>Approval!E121</f>
        <v>0</v>
      </c>
      <c r="Y182" s="294"/>
      <c r="Z182" s="294" t="e">
        <f>VLOOKUP(W182,ApprovalLookups!$G$2:$H$16,2,FALSE)</f>
        <v>#N/A</v>
      </c>
      <c r="AA182" s="294" t="e">
        <f>VLOOKUP(W182,ApprovalLookups!$G$2:$I$16,3,FALSE)</f>
        <v>#N/A</v>
      </c>
      <c r="AB182" s="174"/>
      <c r="AC182" s="181">
        <f>'Securities Details'!C85</f>
        <v>0</v>
      </c>
      <c r="AD182" s="181">
        <f>'Securities Details'!D85</f>
        <v>0</v>
      </c>
      <c r="AE182" s="181">
        <f>'Securities Details'!E85</f>
        <v>0</v>
      </c>
      <c r="AF182" s="181">
        <f>'Securities Details'!F85</f>
        <v>0</v>
      </c>
      <c r="AG182" s="181">
        <f>'Securities Details'!G85</f>
        <v>0</v>
      </c>
      <c r="AH182" s="181">
        <f>'Securities Details'!H85</f>
        <v>0</v>
      </c>
      <c r="AI182" s="181">
        <f>'Securities Details'!I85</f>
        <v>0</v>
      </c>
      <c r="AJ182" s="181" t="str">
        <f t="shared" si="1"/>
        <v>0</v>
      </c>
      <c r="AK182" s="181">
        <f>'Securities Details'!K85</f>
        <v>0</v>
      </c>
      <c r="AL182" s="181">
        <f>'Securities Details'!L85</f>
        <v>0</v>
      </c>
      <c r="AM182" s="186">
        <f>'Securities Details'!M85</f>
        <v>0</v>
      </c>
      <c r="AN182" s="181">
        <f>'Securities Details'!N85</f>
        <v>0</v>
      </c>
      <c r="AO182" s="181">
        <f>'Securities Details'!O85</f>
        <v>0</v>
      </c>
      <c r="AP182" s="181">
        <f>'Securities Details'!P85</f>
        <v>0</v>
      </c>
      <c r="AQ182" s="181">
        <f>'Securities Details'!Q85</f>
        <v>0</v>
      </c>
      <c r="AR182" s="181">
        <f>'Securities Details'!R85</f>
        <v>0</v>
      </c>
      <c r="AS182" s="186">
        <f>'Securities Details'!S85</f>
        <v>0</v>
      </c>
      <c r="AT182" s="181">
        <f>'Securities Details'!T85</f>
        <v>0</v>
      </c>
      <c r="AU182" s="181">
        <f>'Securities Details'!U85</f>
        <v>0</v>
      </c>
      <c r="AV182" s="181" t="str">
        <f>IF(AU182="Yes",'Securities Details'!V85,"")</f>
        <v/>
      </c>
      <c r="AW182" s="181">
        <f>'Securities Details'!W85</f>
        <v>0</v>
      </c>
      <c r="AX182" s="181">
        <f>'Securities Details'!X85</f>
        <v>0</v>
      </c>
      <c r="AY182" s="186" t="str">
        <f>IF(AND(NOT(ISBLANK('Securities Details'!Y85)),AU182="Yes"),'Securities Details'!Y85,"")</f>
        <v/>
      </c>
      <c r="AZ182" s="181" t="str">
        <f>IF(AU182="Yes",'Securities Details'!Z85,"")</f>
        <v/>
      </c>
      <c r="BA182" s="181" t="e">
        <f>'Securities Details'!#REF!</f>
        <v>#REF!</v>
      </c>
      <c r="BB182" s="181" t="str">
        <f>IF(AU182="Yes",'Securities Details'!AA85,"")</f>
        <v/>
      </c>
      <c r="BC182" s="181" t="str">
        <f>IF(ISBLANK('Securities Details'!AB85),"",0)</f>
        <v/>
      </c>
      <c r="BD182" s="181">
        <f>'Securities Details'!AC85</f>
        <v>0</v>
      </c>
      <c r="BE182" s="181">
        <f>'Securities Details'!AD85</f>
        <v>0</v>
      </c>
      <c r="BF182" s="595">
        <f>'Securities Details'!AE85</f>
        <v>0</v>
      </c>
      <c r="BG182" s="181">
        <f>'Securities Details'!AF85</f>
        <v>0</v>
      </c>
      <c r="BH182" s="181">
        <f>'Securities Details'!AG85</f>
        <v>0</v>
      </c>
      <c r="BI182" s="181">
        <f>'Securities Details'!AH85</f>
        <v>0</v>
      </c>
      <c r="BJ182" s="181">
        <f>'Securities Details'!AI85</f>
        <v>0</v>
      </c>
      <c r="BK182" s="181">
        <f>'Securities Details'!AJ85</f>
        <v>0</v>
      </c>
      <c r="BL182" s="181">
        <f>'Securities Details'!AK85</f>
        <v>0</v>
      </c>
      <c r="BM182" s="181">
        <f>'Securities Details'!AL85</f>
        <v>0</v>
      </c>
      <c r="BN182" s="181" t="str">
        <f>IF('Securities Details'!AM85 = "","",IF('Securities Details'!$E$11="Yes",'Securities Details'!AM85,""))</f>
        <v/>
      </c>
      <c r="BO182" s="181" t="str">
        <f>IF('Securities Details'!AN85="","",IF('Securities Details'!$E$11="Yes",'Securities Details'!AN85,""))</f>
        <v/>
      </c>
      <c r="BP182" s="181" t="str">
        <f>IF('Securities Details'!$E$11="Yes",'Securities Details'!AO85,"")</f>
        <v/>
      </c>
      <c r="BQ182" t="str">
        <f>IF(BE182=SecDLookups!$R$2, (
IF(ISNUMBER(SEARCH("-",BF182)), TRIM(LEFT(BF182, SEARCH("-",BF182,1)-1)), BF182)),"")</f>
        <v/>
      </c>
      <c r="BR182" t="str">
        <f>IF(BE182=SecDLookups!$R$2, (
IF(ISNUMBER(SEARCH("-",BF182)), TRIM(RIGHT(BF182,LEN(BF182) - SEARCH("-",BF182,1))), BF182)),"")</f>
        <v/>
      </c>
      <c r="BS182" t="str">
        <f>IF(BE182=SecDLookups!$R$3,BF182,"")</f>
        <v/>
      </c>
      <c r="BT182" t="str">
        <f>IF(BE182=SecDLookups!$R$4,BF182,"")</f>
        <v/>
      </c>
      <c r="BU182" t="str">
        <f>IF(BG182=SecDLookups!$S$2,TRIM(LEFT(BH182, SEARCH("-",BH182,1)-1)),"")</f>
        <v/>
      </c>
      <c r="BV182" t="str">
        <f>IF(BG182=SecDLookups!$S$2,TRIM(RIGHT(BH182,LEN(BH182) -  SEARCH("-",BH182,1))),"")</f>
        <v/>
      </c>
      <c r="BW182" t="str">
        <f>IF(BG182=SecDLookups!$S$3,BH182,"")</f>
        <v/>
      </c>
      <c r="BX182" t="str">
        <f>IF(BG182=SecDLookups!$S$4,BH182,"")</f>
        <v/>
      </c>
      <c r="BY182" t="str">
        <f>IF(BI182=SecDLookups!$T$2,TRIM(LEFT(BJ182, SEARCH("-",BJ182,1)-1)),"")</f>
        <v/>
      </c>
      <c r="BZ182" t="str">
        <f>IF(BI182=SecDLookups!$T$2,TRIM(RIGHT(BJ182,LEN(BJ182) -  SEARCH("-",BJ182,1))),"")</f>
        <v/>
      </c>
      <c r="CA182" t="str">
        <f>IF(BI182=SecDLookups!$T$3,BJ182,"")</f>
        <v/>
      </c>
      <c r="CB182" t="str">
        <f>IF(BI182=SecDLookups!$T$4,BJ182,"")</f>
        <v/>
      </c>
      <c r="CC182" t="str">
        <f>IF(BK182=SecDLookups!$U$2,TRIM(LEFT(BL182, SEARCH("-",BL182,1)-1)),"")</f>
        <v/>
      </c>
      <c r="CD182" t="str">
        <f>IF(BK182=SecDLookups!$U$2,TRIM(RIGHT(BL182,LEN(BL182) -  SEARCH("-",BL182,1))),"")</f>
        <v/>
      </c>
      <c r="CE182" t="str">
        <f>IF(BK182=SecDLookups!$U$3,BL182,"")</f>
        <v/>
      </c>
      <c r="CF182" t="str">
        <f>IF(BK182=SecDLookups!$U$4,BL182,"")</f>
        <v/>
      </c>
    </row>
    <row r="183" spans="22:84" x14ac:dyDescent="0.25">
      <c r="V183" s="294" t="s">
        <v>744</v>
      </c>
      <c r="W183" s="294">
        <f>Approval!D122</f>
        <v>0</v>
      </c>
      <c r="X183" s="294">
        <f>Approval!E122</f>
        <v>0</v>
      </c>
      <c r="Y183" s="294"/>
      <c r="Z183" s="294" t="e">
        <f>VLOOKUP(W183,ApprovalLookups!$G$2:$H$16,2,FALSE)</f>
        <v>#N/A</v>
      </c>
      <c r="AA183" s="294" t="e">
        <f>VLOOKUP(W183,ApprovalLookups!$G$2:$I$16,3,FALSE)</f>
        <v>#N/A</v>
      </c>
      <c r="AB183" s="174"/>
      <c r="AC183" s="181">
        <f>'Securities Details'!C86</f>
        <v>0</v>
      </c>
      <c r="AD183" s="181">
        <f>'Securities Details'!D86</f>
        <v>0</v>
      </c>
      <c r="AE183" s="181">
        <f>'Securities Details'!E86</f>
        <v>0</v>
      </c>
      <c r="AF183" s="181">
        <f>'Securities Details'!F86</f>
        <v>0</v>
      </c>
      <c r="AG183" s="181">
        <f>'Securities Details'!G86</f>
        <v>0</v>
      </c>
      <c r="AH183" s="181">
        <f>'Securities Details'!H86</f>
        <v>0</v>
      </c>
      <c r="AI183" s="181">
        <f>'Securities Details'!I86</f>
        <v>0</v>
      </c>
      <c r="AJ183" s="181" t="str">
        <f t="shared" si="1"/>
        <v>0</v>
      </c>
      <c r="AK183" s="181">
        <f>'Securities Details'!K86</f>
        <v>0</v>
      </c>
      <c r="AL183" s="181">
        <f>'Securities Details'!L86</f>
        <v>0</v>
      </c>
      <c r="AM183" s="186">
        <f>'Securities Details'!M86</f>
        <v>0</v>
      </c>
      <c r="AN183" s="181">
        <f>'Securities Details'!N86</f>
        <v>0</v>
      </c>
      <c r="AO183" s="181">
        <f>'Securities Details'!O86</f>
        <v>0</v>
      </c>
      <c r="AP183" s="181">
        <f>'Securities Details'!P86</f>
        <v>0</v>
      </c>
      <c r="AQ183" s="181">
        <f>'Securities Details'!Q86</f>
        <v>0</v>
      </c>
      <c r="AR183" s="181">
        <f>'Securities Details'!R86</f>
        <v>0</v>
      </c>
      <c r="AS183" s="186">
        <f>'Securities Details'!S86</f>
        <v>0</v>
      </c>
      <c r="AT183" s="181">
        <f>'Securities Details'!T86</f>
        <v>0</v>
      </c>
      <c r="AU183" s="181">
        <f>'Securities Details'!U86</f>
        <v>0</v>
      </c>
      <c r="AV183" s="181" t="str">
        <f>IF(AU183="Yes",'Securities Details'!V86,"")</f>
        <v/>
      </c>
      <c r="AW183" s="181">
        <f>'Securities Details'!W86</f>
        <v>0</v>
      </c>
      <c r="AX183" s="181">
        <f>'Securities Details'!X86</f>
        <v>0</v>
      </c>
      <c r="AY183" s="186" t="str">
        <f>IF(AND(NOT(ISBLANK('Securities Details'!Y86)),AU183="Yes"),'Securities Details'!Y86,"")</f>
        <v/>
      </c>
      <c r="AZ183" s="181" t="str">
        <f>IF(AU183="Yes",'Securities Details'!Z86,"")</f>
        <v/>
      </c>
      <c r="BA183" s="181" t="e">
        <f>'Securities Details'!#REF!</f>
        <v>#REF!</v>
      </c>
      <c r="BB183" s="181" t="str">
        <f>IF(AU183="Yes",'Securities Details'!AA86,"")</f>
        <v/>
      </c>
      <c r="BC183" s="181" t="str">
        <f>IF(ISBLANK('Securities Details'!AB86),"",0)</f>
        <v/>
      </c>
      <c r="BD183" s="181">
        <f>'Securities Details'!AC86</f>
        <v>0</v>
      </c>
      <c r="BE183" s="181">
        <f>'Securities Details'!AD86</f>
        <v>0</v>
      </c>
      <c r="BF183" s="595">
        <f>'Securities Details'!AE86</f>
        <v>0</v>
      </c>
      <c r="BG183" s="181">
        <f>'Securities Details'!AF86</f>
        <v>0</v>
      </c>
      <c r="BH183" s="181">
        <f>'Securities Details'!AG86</f>
        <v>0</v>
      </c>
      <c r="BI183" s="181">
        <f>'Securities Details'!AH86</f>
        <v>0</v>
      </c>
      <c r="BJ183" s="181">
        <f>'Securities Details'!AI86</f>
        <v>0</v>
      </c>
      <c r="BK183" s="181">
        <f>'Securities Details'!AJ86</f>
        <v>0</v>
      </c>
      <c r="BL183" s="181">
        <f>'Securities Details'!AK86</f>
        <v>0</v>
      </c>
      <c r="BM183" s="181">
        <f>'Securities Details'!AL86</f>
        <v>0</v>
      </c>
      <c r="BN183" s="181" t="str">
        <f>IF('Securities Details'!AM86 = "","",IF('Securities Details'!$E$11="Yes",'Securities Details'!AM86,""))</f>
        <v/>
      </c>
      <c r="BO183" s="181" t="str">
        <f>IF('Securities Details'!AN86="","",IF('Securities Details'!$E$11="Yes",'Securities Details'!AN86,""))</f>
        <v/>
      </c>
      <c r="BP183" s="181" t="str">
        <f>IF('Securities Details'!$E$11="Yes",'Securities Details'!AO86,"")</f>
        <v/>
      </c>
      <c r="BQ183" t="str">
        <f>IF(BE183=SecDLookups!$R$2, (
IF(ISNUMBER(SEARCH("-",BF183)), TRIM(LEFT(BF183, SEARCH("-",BF183,1)-1)), BF183)),"")</f>
        <v/>
      </c>
      <c r="BR183" t="str">
        <f>IF(BE183=SecDLookups!$R$2, (
IF(ISNUMBER(SEARCH("-",BF183)), TRIM(RIGHT(BF183,LEN(BF183) - SEARCH("-",BF183,1))), BF183)),"")</f>
        <v/>
      </c>
      <c r="BS183" t="str">
        <f>IF(BE183=SecDLookups!$R$3,BF183,"")</f>
        <v/>
      </c>
      <c r="BT183" t="str">
        <f>IF(BE183=SecDLookups!$R$4,BF183,"")</f>
        <v/>
      </c>
      <c r="BU183" t="str">
        <f>IF(BG183=SecDLookups!$S$2,TRIM(LEFT(BH183, SEARCH("-",BH183,1)-1)),"")</f>
        <v/>
      </c>
      <c r="BV183" t="str">
        <f>IF(BG183=SecDLookups!$S$2,TRIM(RIGHT(BH183,LEN(BH183) -  SEARCH("-",BH183,1))),"")</f>
        <v/>
      </c>
      <c r="BW183" t="str">
        <f>IF(BG183=SecDLookups!$S$3,BH183,"")</f>
        <v/>
      </c>
      <c r="BX183" t="str">
        <f>IF(BG183=SecDLookups!$S$4,BH183,"")</f>
        <v/>
      </c>
      <c r="BY183" t="str">
        <f>IF(BI183=SecDLookups!$T$2,TRIM(LEFT(BJ183, SEARCH("-",BJ183,1)-1)),"")</f>
        <v/>
      </c>
      <c r="BZ183" t="str">
        <f>IF(BI183=SecDLookups!$T$2,TRIM(RIGHT(BJ183,LEN(BJ183) -  SEARCH("-",BJ183,1))),"")</f>
        <v/>
      </c>
      <c r="CA183" t="str">
        <f>IF(BI183=SecDLookups!$T$3,BJ183,"")</f>
        <v/>
      </c>
      <c r="CB183" t="str">
        <f>IF(BI183=SecDLookups!$T$4,BJ183,"")</f>
        <v/>
      </c>
      <c r="CC183" t="str">
        <f>IF(BK183=SecDLookups!$U$2,TRIM(LEFT(BL183, SEARCH("-",BL183,1)-1)),"")</f>
        <v/>
      </c>
      <c r="CD183" t="str">
        <f>IF(BK183=SecDLookups!$U$2,TRIM(RIGHT(BL183,LEN(BL183) -  SEARCH("-",BL183,1))),"")</f>
        <v/>
      </c>
      <c r="CE183" t="str">
        <f>IF(BK183=SecDLookups!$U$3,BL183,"")</f>
        <v/>
      </c>
      <c r="CF183" t="str">
        <f>IF(BK183=SecDLookups!$U$4,BL183,"")</f>
        <v/>
      </c>
    </row>
    <row r="184" spans="22:84" x14ac:dyDescent="0.25">
      <c r="V184" s="294" t="s">
        <v>744</v>
      </c>
      <c r="W184" s="294">
        <f>Approval!D123</f>
        <v>0</v>
      </c>
      <c r="X184" s="294">
        <f>Approval!E123</f>
        <v>0</v>
      </c>
      <c r="Y184" s="294"/>
      <c r="Z184" s="294" t="e">
        <f>VLOOKUP(W184,ApprovalLookups!$G$2:$H$16,2,FALSE)</f>
        <v>#N/A</v>
      </c>
      <c r="AA184" s="294" t="e">
        <f>VLOOKUP(W184,ApprovalLookups!$G$2:$I$16,3,FALSE)</f>
        <v>#N/A</v>
      </c>
      <c r="AB184" s="174"/>
      <c r="AC184" s="181">
        <f>'Securities Details'!C87</f>
        <v>0</v>
      </c>
      <c r="AD184" s="181">
        <f>'Securities Details'!D87</f>
        <v>0</v>
      </c>
      <c r="AE184" s="181">
        <f>'Securities Details'!E87</f>
        <v>0</v>
      </c>
      <c r="AF184" s="181">
        <f>'Securities Details'!F87</f>
        <v>0</v>
      </c>
      <c r="AG184" s="181">
        <f>'Securities Details'!G87</f>
        <v>0</v>
      </c>
      <c r="AH184" s="181">
        <f>'Securities Details'!H87</f>
        <v>0</v>
      </c>
      <c r="AI184" s="181">
        <f>'Securities Details'!I87</f>
        <v>0</v>
      </c>
      <c r="AJ184" s="181" t="str">
        <f t="shared" si="1"/>
        <v>0</v>
      </c>
      <c r="AK184" s="181">
        <f>'Securities Details'!K87</f>
        <v>0</v>
      </c>
      <c r="AL184" s="181">
        <f>'Securities Details'!L87</f>
        <v>0</v>
      </c>
      <c r="AM184" s="186">
        <f>'Securities Details'!M87</f>
        <v>0</v>
      </c>
      <c r="AN184" s="181">
        <f>'Securities Details'!N87</f>
        <v>0</v>
      </c>
      <c r="AO184" s="181">
        <f>'Securities Details'!O87</f>
        <v>0</v>
      </c>
      <c r="AP184" s="181">
        <f>'Securities Details'!P87</f>
        <v>0</v>
      </c>
      <c r="AQ184" s="181">
        <f>'Securities Details'!Q87</f>
        <v>0</v>
      </c>
      <c r="AR184" s="181">
        <f>'Securities Details'!R87</f>
        <v>0</v>
      </c>
      <c r="AS184" s="186">
        <f>'Securities Details'!S87</f>
        <v>0</v>
      </c>
      <c r="AT184" s="181">
        <f>'Securities Details'!T87</f>
        <v>0</v>
      </c>
      <c r="AU184" s="181">
        <f>'Securities Details'!U87</f>
        <v>0</v>
      </c>
      <c r="AV184" s="181" t="str">
        <f>IF(AU184="Yes",'Securities Details'!V87,"")</f>
        <v/>
      </c>
      <c r="AW184" s="181">
        <f>'Securities Details'!W87</f>
        <v>0</v>
      </c>
      <c r="AX184" s="181">
        <f>'Securities Details'!X87</f>
        <v>0</v>
      </c>
      <c r="AY184" s="186" t="str">
        <f>IF(AND(NOT(ISBLANK('Securities Details'!Y87)),AU184="Yes"),'Securities Details'!Y87,"")</f>
        <v/>
      </c>
      <c r="AZ184" s="181" t="str">
        <f>IF(AU184="Yes",'Securities Details'!Z87,"")</f>
        <v/>
      </c>
      <c r="BA184" s="181" t="e">
        <f>'Securities Details'!#REF!</f>
        <v>#REF!</v>
      </c>
      <c r="BB184" s="181" t="str">
        <f>IF(AU184="Yes",'Securities Details'!AA87,"")</f>
        <v/>
      </c>
      <c r="BC184" s="181" t="str">
        <f>IF(ISBLANK('Securities Details'!AB87),"",0)</f>
        <v/>
      </c>
      <c r="BD184" s="181">
        <f>'Securities Details'!AC87</f>
        <v>0</v>
      </c>
      <c r="BE184" s="181">
        <f>'Securities Details'!AD87</f>
        <v>0</v>
      </c>
      <c r="BF184" s="595">
        <f>'Securities Details'!AE87</f>
        <v>0</v>
      </c>
      <c r="BG184" s="181">
        <f>'Securities Details'!AF87</f>
        <v>0</v>
      </c>
      <c r="BH184" s="181">
        <f>'Securities Details'!AG87</f>
        <v>0</v>
      </c>
      <c r="BI184" s="181">
        <f>'Securities Details'!AH87</f>
        <v>0</v>
      </c>
      <c r="BJ184" s="181">
        <f>'Securities Details'!AI87</f>
        <v>0</v>
      </c>
      <c r="BK184" s="181">
        <f>'Securities Details'!AJ87</f>
        <v>0</v>
      </c>
      <c r="BL184" s="181">
        <f>'Securities Details'!AK87</f>
        <v>0</v>
      </c>
      <c r="BM184" s="181">
        <f>'Securities Details'!AL87</f>
        <v>0</v>
      </c>
      <c r="BN184" s="181" t="str">
        <f>IF('Securities Details'!AM87 = "","",IF('Securities Details'!$E$11="Yes",'Securities Details'!AM87,""))</f>
        <v/>
      </c>
      <c r="BO184" s="181" t="str">
        <f>IF('Securities Details'!AN87="","",IF('Securities Details'!$E$11="Yes",'Securities Details'!AN87,""))</f>
        <v/>
      </c>
      <c r="BP184" s="181" t="str">
        <f>IF('Securities Details'!$E$11="Yes",'Securities Details'!AO87,"")</f>
        <v/>
      </c>
      <c r="BQ184" t="str">
        <f>IF(BE184=SecDLookups!$R$2, (
IF(ISNUMBER(SEARCH("-",BF184)), TRIM(LEFT(BF184, SEARCH("-",BF184,1)-1)), BF184)),"")</f>
        <v/>
      </c>
      <c r="BR184" t="str">
        <f>IF(BE184=SecDLookups!$R$2, (
IF(ISNUMBER(SEARCH("-",BF184)), TRIM(RIGHT(BF184,LEN(BF184) - SEARCH("-",BF184,1))), BF184)),"")</f>
        <v/>
      </c>
      <c r="BS184" t="str">
        <f>IF(BE184=SecDLookups!$R$3,BF184,"")</f>
        <v/>
      </c>
      <c r="BT184" t="str">
        <f>IF(BE184=SecDLookups!$R$4,BF184,"")</f>
        <v/>
      </c>
      <c r="BU184" t="str">
        <f>IF(BG184=SecDLookups!$S$2,TRIM(LEFT(BH184, SEARCH("-",BH184,1)-1)),"")</f>
        <v/>
      </c>
      <c r="BV184" t="str">
        <f>IF(BG184=SecDLookups!$S$2,TRIM(RIGHT(BH184,LEN(BH184) -  SEARCH("-",BH184,1))),"")</f>
        <v/>
      </c>
      <c r="BW184" t="str">
        <f>IF(BG184=SecDLookups!$S$3,BH184,"")</f>
        <v/>
      </c>
      <c r="BX184" t="str">
        <f>IF(BG184=SecDLookups!$S$4,BH184,"")</f>
        <v/>
      </c>
      <c r="BY184" t="str">
        <f>IF(BI184=SecDLookups!$T$2,TRIM(LEFT(BJ184, SEARCH("-",BJ184,1)-1)),"")</f>
        <v/>
      </c>
      <c r="BZ184" t="str">
        <f>IF(BI184=SecDLookups!$T$2,TRIM(RIGHT(BJ184,LEN(BJ184) -  SEARCH("-",BJ184,1))),"")</f>
        <v/>
      </c>
      <c r="CA184" t="str">
        <f>IF(BI184=SecDLookups!$T$3,BJ184,"")</f>
        <v/>
      </c>
      <c r="CB184" t="str">
        <f>IF(BI184=SecDLookups!$T$4,BJ184,"")</f>
        <v/>
      </c>
      <c r="CC184" t="str">
        <f>IF(BK184=SecDLookups!$U$2,TRIM(LEFT(BL184, SEARCH("-",BL184,1)-1)),"")</f>
        <v/>
      </c>
      <c r="CD184" t="str">
        <f>IF(BK184=SecDLookups!$U$2,TRIM(RIGHT(BL184,LEN(BL184) -  SEARCH("-",BL184,1))),"")</f>
        <v/>
      </c>
      <c r="CE184" t="str">
        <f>IF(BK184=SecDLookups!$U$3,BL184,"")</f>
        <v/>
      </c>
      <c r="CF184" t="str">
        <f>IF(BK184=SecDLookups!$U$4,BL184,"")</f>
        <v/>
      </c>
    </row>
    <row r="185" spans="22:84" x14ac:dyDescent="0.25">
      <c r="V185" s="294" t="s">
        <v>744</v>
      </c>
      <c r="W185" s="294">
        <f>Approval!D124</f>
        <v>0</v>
      </c>
      <c r="X185" s="294">
        <f>Approval!E124</f>
        <v>0</v>
      </c>
      <c r="Y185" s="294"/>
      <c r="Z185" s="294" t="e">
        <f>VLOOKUP(W185,ApprovalLookups!$G$2:$H$16,2,FALSE)</f>
        <v>#N/A</v>
      </c>
      <c r="AA185" s="294" t="e">
        <f>VLOOKUP(W185,ApprovalLookups!$G$2:$I$16,3,FALSE)</f>
        <v>#N/A</v>
      </c>
      <c r="AB185" s="174"/>
      <c r="AC185" s="181">
        <f>'Securities Details'!C88</f>
        <v>0</v>
      </c>
      <c r="AD185" s="181">
        <f>'Securities Details'!D88</f>
        <v>0</v>
      </c>
      <c r="AE185" s="181">
        <f>'Securities Details'!E88</f>
        <v>0</v>
      </c>
      <c r="AF185" s="181">
        <f>'Securities Details'!F88</f>
        <v>0</v>
      </c>
      <c r="AG185" s="181">
        <f>'Securities Details'!G88</f>
        <v>0</v>
      </c>
      <c r="AH185" s="181">
        <f>'Securities Details'!H88</f>
        <v>0</v>
      </c>
      <c r="AI185" s="181">
        <f>'Securities Details'!I88</f>
        <v>0</v>
      </c>
      <c r="AJ185" s="181" t="str">
        <f t="shared" si="1"/>
        <v>0</v>
      </c>
      <c r="AK185" s="181">
        <f>'Securities Details'!K88</f>
        <v>0</v>
      </c>
      <c r="AL185" s="181">
        <f>'Securities Details'!L88</f>
        <v>0</v>
      </c>
      <c r="AM185" s="186">
        <f>'Securities Details'!M88</f>
        <v>0</v>
      </c>
      <c r="AN185" s="181">
        <f>'Securities Details'!N88</f>
        <v>0</v>
      </c>
      <c r="AO185" s="181">
        <f>'Securities Details'!O88</f>
        <v>0</v>
      </c>
      <c r="AP185" s="181">
        <f>'Securities Details'!P88</f>
        <v>0</v>
      </c>
      <c r="AQ185" s="181">
        <f>'Securities Details'!Q88</f>
        <v>0</v>
      </c>
      <c r="AR185" s="181">
        <f>'Securities Details'!R88</f>
        <v>0</v>
      </c>
      <c r="AS185" s="186">
        <f>'Securities Details'!S88</f>
        <v>0</v>
      </c>
      <c r="AT185" s="181">
        <f>'Securities Details'!T88</f>
        <v>0</v>
      </c>
      <c r="AU185" s="181">
        <f>'Securities Details'!U88</f>
        <v>0</v>
      </c>
      <c r="AV185" s="181" t="str">
        <f>IF(AU185="Yes",'Securities Details'!V88,"")</f>
        <v/>
      </c>
      <c r="AW185" s="181">
        <f>'Securities Details'!W88</f>
        <v>0</v>
      </c>
      <c r="AX185" s="181">
        <f>'Securities Details'!X88</f>
        <v>0</v>
      </c>
      <c r="AY185" s="186" t="str">
        <f>IF(AND(NOT(ISBLANK('Securities Details'!Y88)),AU185="Yes"),'Securities Details'!Y88,"")</f>
        <v/>
      </c>
      <c r="AZ185" s="181" t="str">
        <f>IF(AU185="Yes",'Securities Details'!Z88,"")</f>
        <v/>
      </c>
      <c r="BA185" s="181" t="e">
        <f>'Securities Details'!#REF!</f>
        <v>#REF!</v>
      </c>
      <c r="BB185" s="181" t="str">
        <f>IF(AU185="Yes",'Securities Details'!AA88,"")</f>
        <v/>
      </c>
      <c r="BC185" s="181" t="str">
        <f>IF(ISBLANK('Securities Details'!AB88),"",0)</f>
        <v/>
      </c>
      <c r="BD185" s="181">
        <f>'Securities Details'!AC88</f>
        <v>0</v>
      </c>
      <c r="BE185" s="181">
        <f>'Securities Details'!AD88</f>
        <v>0</v>
      </c>
      <c r="BF185" s="595">
        <f>'Securities Details'!AE88</f>
        <v>0</v>
      </c>
      <c r="BG185" s="181">
        <f>'Securities Details'!AF88</f>
        <v>0</v>
      </c>
      <c r="BH185" s="181">
        <f>'Securities Details'!AG88</f>
        <v>0</v>
      </c>
      <c r="BI185" s="181">
        <f>'Securities Details'!AH88</f>
        <v>0</v>
      </c>
      <c r="BJ185" s="181">
        <f>'Securities Details'!AI88</f>
        <v>0</v>
      </c>
      <c r="BK185" s="181">
        <f>'Securities Details'!AJ88</f>
        <v>0</v>
      </c>
      <c r="BL185" s="181">
        <f>'Securities Details'!AK88</f>
        <v>0</v>
      </c>
      <c r="BM185" s="181">
        <f>'Securities Details'!AL88</f>
        <v>0</v>
      </c>
      <c r="BN185" s="181" t="str">
        <f>IF('Securities Details'!AM88 = "","",IF('Securities Details'!$E$11="Yes",'Securities Details'!AM88,""))</f>
        <v/>
      </c>
      <c r="BO185" s="181" t="str">
        <f>IF('Securities Details'!AN88="","",IF('Securities Details'!$E$11="Yes",'Securities Details'!AN88,""))</f>
        <v/>
      </c>
      <c r="BP185" s="181" t="str">
        <f>IF('Securities Details'!$E$11="Yes",'Securities Details'!AO88,"")</f>
        <v/>
      </c>
      <c r="BQ185" t="str">
        <f>IF(BE185=SecDLookups!$R$2, (
IF(ISNUMBER(SEARCH("-",BF185)), TRIM(LEFT(BF185, SEARCH("-",BF185,1)-1)), BF185)),"")</f>
        <v/>
      </c>
      <c r="BR185" t="str">
        <f>IF(BE185=SecDLookups!$R$2, (
IF(ISNUMBER(SEARCH("-",BF185)), TRIM(RIGHT(BF185,LEN(BF185) - SEARCH("-",BF185,1))), BF185)),"")</f>
        <v/>
      </c>
      <c r="BS185" t="str">
        <f>IF(BE185=SecDLookups!$R$3,BF185,"")</f>
        <v/>
      </c>
      <c r="BT185" t="str">
        <f>IF(BE185=SecDLookups!$R$4,BF185,"")</f>
        <v/>
      </c>
      <c r="BU185" t="str">
        <f>IF(BG185=SecDLookups!$S$2,TRIM(LEFT(BH185, SEARCH("-",BH185,1)-1)),"")</f>
        <v/>
      </c>
      <c r="BV185" t="str">
        <f>IF(BG185=SecDLookups!$S$2,TRIM(RIGHT(BH185,LEN(BH185) -  SEARCH("-",BH185,1))),"")</f>
        <v/>
      </c>
      <c r="BW185" t="str">
        <f>IF(BG185=SecDLookups!$S$3,BH185,"")</f>
        <v/>
      </c>
      <c r="BX185" t="str">
        <f>IF(BG185=SecDLookups!$S$4,BH185,"")</f>
        <v/>
      </c>
      <c r="BY185" t="str">
        <f>IF(BI185=SecDLookups!$T$2,TRIM(LEFT(BJ185, SEARCH("-",BJ185,1)-1)),"")</f>
        <v/>
      </c>
      <c r="BZ185" t="str">
        <f>IF(BI185=SecDLookups!$T$2,TRIM(RIGHT(BJ185,LEN(BJ185) -  SEARCH("-",BJ185,1))),"")</f>
        <v/>
      </c>
      <c r="CA185" t="str">
        <f>IF(BI185=SecDLookups!$T$3,BJ185,"")</f>
        <v/>
      </c>
      <c r="CB185" t="str">
        <f>IF(BI185=SecDLookups!$T$4,BJ185,"")</f>
        <v/>
      </c>
      <c r="CC185" t="str">
        <f>IF(BK185=SecDLookups!$U$2,TRIM(LEFT(BL185, SEARCH("-",BL185,1)-1)),"")</f>
        <v/>
      </c>
      <c r="CD185" t="str">
        <f>IF(BK185=SecDLookups!$U$2,TRIM(RIGHT(BL185,LEN(BL185) -  SEARCH("-",BL185,1))),"")</f>
        <v/>
      </c>
      <c r="CE185" t="str">
        <f>IF(BK185=SecDLookups!$U$3,BL185,"")</f>
        <v/>
      </c>
      <c r="CF185" t="str">
        <f>IF(BK185=SecDLookups!$U$4,BL185,"")</f>
        <v/>
      </c>
    </row>
    <row r="186" spans="22:84" x14ac:dyDescent="0.25">
      <c r="V186" s="294" t="s">
        <v>744</v>
      </c>
      <c r="W186" s="294">
        <f>Approval!D125</f>
        <v>0</v>
      </c>
      <c r="X186" s="294">
        <f>Approval!E125</f>
        <v>0</v>
      </c>
      <c r="Y186" s="294"/>
      <c r="Z186" s="294" t="e">
        <f>VLOOKUP(W186,ApprovalLookups!$G$2:$H$16,2,FALSE)</f>
        <v>#N/A</v>
      </c>
      <c r="AA186" s="294" t="e">
        <f>VLOOKUP(W186,ApprovalLookups!$G$2:$I$16,3,FALSE)</f>
        <v>#N/A</v>
      </c>
      <c r="AB186" s="174"/>
      <c r="AC186" s="181">
        <f>'Securities Details'!C89</f>
        <v>0</v>
      </c>
      <c r="AD186" s="181">
        <f>'Securities Details'!D89</f>
        <v>0</v>
      </c>
      <c r="AE186" s="181">
        <f>'Securities Details'!E89</f>
        <v>0</v>
      </c>
      <c r="AF186" s="181">
        <f>'Securities Details'!F89</f>
        <v>0</v>
      </c>
      <c r="AG186" s="181">
        <f>'Securities Details'!G89</f>
        <v>0</v>
      </c>
      <c r="AH186" s="181">
        <f>'Securities Details'!H89</f>
        <v>0</v>
      </c>
      <c r="AI186" s="181">
        <f>'Securities Details'!I89</f>
        <v>0</v>
      </c>
      <c r="AJ186" s="181" t="str">
        <f t="shared" si="1"/>
        <v>0</v>
      </c>
      <c r="AK186" s="181">
        <f>'Securities Details'!K89</f>
        <v>0</v>
      </c>
      <c r="AL186" s="181">
        <f>'Securities Details'!L89</f>
        <v>0</v>
      </c>
      <c r="AM186" s="186">
        <f>'Securities Details'!M89</f>
        <v>0</v>
      </c>
      <c r="AN186" s="181">
        <f>'Securities Details'!N89</f>
        <v>0</v>
      </c>
      <c r="AO186" s="181">
        <f>'Securities Details'!O89</f>
        <v>0</v>
      </c>
      <c r="AP186" s="181">
        <f>'Securities Details'!P89</f>
        <v>0</v>
      </c>
      <c r="AQ186" s="181">
        <f>'Securities Details'!Q89</f>
        <v>0</v>
      </c>
      <c r="AR186" s="181">
        <f>'Securities Details'!R89</f>
        <v>0</v>
      </c>
      <c r="AS186" s="186">
        <f>'Securities Details'!S89</f>
        <v>0</v>
      </c>
      <c r="AT186" s="181">
        <f>'Securities Details'!T89</f>
        <v>0</v>
      </c>
      <c r="AU186" s="181">
        <f>'Securities Details'!U89</f>
        <v>0</v>
      </c>
      <c r="AV186" s="181" t="str">
        <f>IF(AU186="Yes",'Securities Details'!V89,"")</f>
        <v/>
      </c>
      <c r="AW186" s="181">
        <f>'Securities Details'!W89</f>
        <v>0</v>
      </c>
      <c r="AX186" s="181">
        <f>'Securities Details'!X89</f>
        <v>0</v>
      </c>
      <c r="AY186" s="186" t="str">
        <f>IF(AND(NOT(ISBLANK('Securities Details'!Y89)),AU186="Yes"),'Securities Details'!Y89,"")</f>
        <v/>
      </c>
      <c r="AZ186" s="181" t="str">
        <f>IF(AU186="Yes",'Securities Details'!Z89,"")</f>
        <v/>
      </c>
      <c r="BA186" s="181" t="e">
        <f>'Securities Details'!#REF!</f>
        <v>#REF!</v>
      </c>
      <c r="BB186" s="181" t="str">
        <f>IF(AU186="Yes",'Securities Details'!AA89,"")</f>
        <v/>
      </c>
      <c r="BC186" s="181" t="str">
        <f>IF(ISBLANK('Securities Details'!AB89),"",0)</f>
        <v/>
      </c>
      <c r="BD186" s="181">
        <f>'Securities Details'!AC89</f>
        <v>0</v>
      </c>
      <c r="BE186" s="181">
        <f>'Securities Details'!AD89</f>
        <v>0</v>
      </c>
      <c r="BF186" s="595">
        <f>'Securities Details'!AE89</f>
        <v>0</v>
      </c>
      <c r="BG186" s="181">
        <f>'Securities Details'!AF89</f>
        <v>0</v>
      </c>
      <c r="BH186" s="181">
        <f>'Securities Details'!AG89</f>
        <v>0</v>
      </c>
      <c r="BI186" s="181">
        <f>'Securities Details'!AH89</f>
        <v>0</v>
      </c>
      <c r="BJ186" s="181">
        <f>'Securities Details'!AI89</f>
        <v>0</v>
      </c>
      <c r="BK186" s="181">
        <f>'Securities Details'!AJ89</f>
        <v>0</v>
      </c>
      <c r="BL186" s="181">
        <f>'Securities Details'!AK89</f>
        <v>0</v>
      </c>
      <c r="BM186" s="181">
        <f>'Securities Details'!AL89</f>
        <v>0</v>
      </c>
      <c r="BN186" s="181" t="str">
        <f>IF('Securities Details'!AM89 = "","",IF('Securities Details'!$E$11="Yes",'Securities Details'!AM89,""))</f>
        <v/>
      </c>
      <c r="BO186" s="181" t="str">
        <f>IF('Securities Details'!AN89="","",IF('Securities Details'!$E$11="Yes",'Securities Details'!AN89,""))</f>
        <v/>
      </c>
      <c r="BP186" s="181" t="str">
        <f>IF('Securities Details'!$E$11="Yes",'Securities Details'!AO89,"")</f>
        <v/>
      </c>
      <c r="BQ186" t="str">
        <f>IF(BE186=SecDLookups!$R$2, (
IF(ISNUMBER(SEARCH("-",BF186)), TRIM(LEFT(BF186, SEARCH("-",BF186,1)-1)), BF186)),"")</f>
        <v/>
      </c>
      <c r="BR186" t="str">
        <f>IF(BE186=SecDLookups!$R$2, (
IF(ISNUMBER(SEARCH("-",BF186)), TRIM(RIGHT(BF186,LEN(BF186) - SEARCH("-",BF186,1))), BF186)),"")</f>
        <v/>
      </c>
      <c r="BS186" t="str">
        <f>IF(BE186=SecDLookups!$R$3,BF186,"")</f>
        <v/>
      </c>
      <c r="BT186" t="str">
        <f>IF(BE186=SecDLookups!$R$4,BF186,"")</f>
        <v/>
      </c>
      <c r="BU186" t="str">
        <f>IF(BG186=SecDLookups!$S$2,TRIM(LEFT(BH186, SEARCH("-",BH186,1)-1)),"")</f>
        <v/>
      </c>
      <c r="BV186" t="str">
        <f>IF(BG186=SecDLookups!$S$2,TRIM(RIGHT(BH186,LEN(BH186) -  SEARCH("-",BH186,1))),"")</f>
        <v/>
      </c>
      <c r="BW186" t="str">
        <f>IF(BG186=SecDLookups!$S$3,BH186,"")</f>
        <v/>
      </c>
      <c r="BX186" t="str">
        <f>IF(BG186=SecDLookups!$S$4,BH186,"")</f>
        <v/>
      </c>
      <c r="BY186" t="str">
        <f>IF(BI186=SecDLookups!$T$2,TRIM(LEFT(BJ186, SEARCH("-",BJ186,1)-1)),"")</f>
        <v/>
      </c>
      <c r="BZ186" t="str">
        <f>IF(BI186=SecDLookups!$T$2,TRIM(RIGHT(BJ186,LEN(BJ186) -  SEARCH("-",BJ186,1))),"")</f>
        <v/>
      </c>
      <c r="CA186" t="str">
        <f>IF(BI186=SecDLookups!$T$3,BJ186,"")</f>
        <v/>
      </c>
      <c r="CB186" t="str">
        <f>IF(BI186=SecDLookups!$T$4,BJ186,"")</f>
        <v/>
      </c>
      <c r="CC186" t="str">
        <f>IF(BK186=SecDLookups!$U$2,TRIM(LEFT(BL186, SEARCH("-",BL186,1)-1)),"")</f>
        <v/>
      </c>
      <c r="CD186" t="str">
        <f>IF(BK186=SecDLookups!$U$2,TRIM(RIGHT(BL186,LEN(BL186) -  SEARCH("-",BL186,1))),"")</f>
        <v/>
      </c>
      <c r="CE186" t="str">
        <f>IF(BK186=SecDLookups!$U$3,BL186,"")</f>
        <v/>
      </c>
      <c r="CF186" t="str">
        <f>IF(BK186=SecDLookups!$U$4,BL186,"")</f>
        <v/>
      </c>
    </row>
    <row r="187" spans="22:84" x14ac:dyDescent="0.25">
      <c r="V187" s="294" t="s">
        <v>744</v>
      </c>
      <c r="W187" s="294">
        <f>Approval!D126</f>
        <v>0</v>
      </c>
      <c r="X187" s="294">
        <f>Approval!E126</f>
        <v>0</v>
      </c>
      <c r="Y187" s="294"/>
      <c r="Z187" s="294" t="e">
        <f>VLOOKUP(W187,ApprovalLookups!$G$2:$H$16,2,FALSE)</f>
        <v>#N/A</v>
      </c>
      <c r="AA187" s="294" t="e">
        <f>VLOOKUP(W187,ApprovalLookups!$G$2:$I$16,3,FALSE)</f>
        <v>#N/A</v>
      </c>
      <c r="AB187" s="174"/>
      <c r="AC187" s="181">
        <f>'Securities Details'!C90</f>
        <v>0</v>
      </c>
      <c r="AD187" s="181">
        <f>'Securities Details'!D90</f>
        <v>0</v>
      </c>
      <c r="AE187" s="181">
        <f>'Securities Details'!E90</f>
        <v>0</v>
      </c>
      <c r="AF187" s="181">
        <f>'Securities Details'!F90</f>
        <v>0</v>
      </c>
      <c r="AG187" s="181">
        <f>'Securities Details'!G90</f>
        <v>0</v>
      </c>
      <c r="AH187" s="181">
        <f>'Securities Details'!H90</f>
        <v>0</v>
      </c>
      <c r="AI187" s="181">
        <f>'Securities Details'!I90</f>
        <v>0</v>
      </c>
      <c r="AJ187" s="181" t="str">
        <f t="shared" si="1"/>
        <v>0</v>
      </c>
      <c r="AK187" s="181">
        <f>'Securities Details'!K90</f>
        <v>0</v>
      </c>
      <c r="AL187" s="181">
        <f>'Securities Details'!L90</f>
        <v>0</v>
      </c>
      <c r="AM187" s="186">
        <f>'Securities Details'!M90</f>
        <v>0</v>
      </c>
      <c r="AN187" s="181">
        <f>'Securities Details'!N90</f>
        <v>0</v>
      </c>
      <c r="AO187" s="181">
        <f>'Securities Details'!O90</f>
        <v>0</v>
      </c>
      <c r="AP187" s="181">
        <f>'Securities Details'!P90</f>
        <v>0</v>
      </c>
      <c r="AQ187" s="181">
        <f>'Securities Details'!Q90</f>
        <v>0</v>
      </c>
      <c r="AR187" s="181">
        <f>'Securities Details'!R90</f>
        <v>0</v>
      </c>
      <c r="AS187" s="186">
        <f>'Securities Details'!S90</f>
        <v>0</v>
      </c>
      <c r="AT187" s="181">
        <f>'Securities Details'!T90</f>
        <v>0</v>
      </c>
      <c r="AU187" s="181">
        <f>'Securities Details'!U90</f>
        <v>0</v>
      </c>
      <c r="AV187" s="181" t="str">
        <f>IF(AU187="Yes",'Securities Details'!V90,"")</f>
        <v/>
      </c>
      <c r="AW187" s="181">
        <f>'Securities Details'!W90</f>
        <v>0</v>
      </c>
      <c r="AX187" s="181">
        <f>'Securities Details'!X90</f>
        <v>0</v>
      </c>
      <c r="AY187" s="186" t="str">
        <f>IF(AND(NOT(ISBLANK('Securities Details'!Y90)),AU187="Yes"),'Securities Details'!Y90,"")</f>
        <v/>
      </c>
      <c r="AZ187" s="181" t="str">
        <f>IF(AU187="Yes",'Securities Details'!Z90,"")</f>
        <v/>
      </c>
      <c r="BA187" s="181" t="e">
        <f>'Securities Details'!#REF!</f>
        <v>#REF!</v>
      </c>
      <c r="BB187" s="181" t="str">
        <f>IF(AU187="Yes",'Securities Details'!AA90,"")</f>
        <v/>
      </c>
      <c r="BC187" s="181" t="str">
        <f>IF(ISBLANK('Securities Details'!AB90),"",0)</f>
        <v/>
      </c>
      <c r="BD187" s="181">
        <f>'Securities Details'!AC90</f>
        <v>0</v>
      </c>
      <c r="BE187" s="181">
        <f>'Securities Details'!AD90</f>
        <v>0</v>
      </c>
      <c r="BF187" s="595">
        <f>'Securities Details'!AE90</f>
        <v>0</v>
      </c>
      <c r="BG187" s="181">
        <f>'Securities Details'!AF90</f>
        <v>0</v>
      </c>
      <c r="BH187" s="181">
        <f>'Securities Details'!AG90</f>
        <v>0</v>
      </c>
      <c r="BI187" s="181">
        <f>'Securities Details'!AH90</f>
        <v>0</v>
      </c>
      <c r="BJ187" s="181">
        <f>'Securities Details'!AI90</f>
        <v>0</v>
      </c>
      <c r="BK187" s="181">
        <f>'Securities Details'!AJ90</f>
        <v>0</v>
      </c>
      <c r="BL187" s="181">
        <f>'Securities Details'!AK90</f>
        <v>0</v>
      </c>
      <c r="BM187" s="181">
        <f>'Securities Details'!AL90</f>
        <v>0</v>
      </c>
      <c r="BN187" s="181" t="str">
        <f>IF('Securities Details'!AM90 = "","",IF('Securities Details'!$E$11="Yes",'Securities Details'!AM90,""))</f>
        <v/>
      </c>
      <c r="BO187" s="181" t="str">
        <f>IF('Securities Details'!AN90="","",IF('Securities Details'!$E$11="Yes",'Securities Details'!AN90,""))</f>
        <v/>
      </c>
      <c r="BP187" s="181" t="str">
        <f>IF('Securities Details'!$E$11="Yes",'Securities Details'!AO90,"")</f>
        <v/>
      </c>
      <c r="BQ187" t="str">
        <f>IF(BE187=SecDLookups!$R$2, (
IF(ISNUMBER(SEARCH("-",BF187)), TRIM(LEFT(BF187, SEARCH("-",BF187,1)-1)), BF187)),"")</f>
        <v/>
      </c>
      <c r="BR187" t="str">
        <f>IF(BE187=SecDLookups!$R$2, (
IF(ISNUMBER(SEARCH("-",BF187)), TRIM(RIGHT(BF187,LEN(BF187) - SEARCH("-",BF187,1))), BF187)),"")</f>
        <v/>
      </c>
      <c r="BS187" t="str">
        <f>IF(BE187=SecDLookups!$R$3,BF187,"")</f>
        <v/>
      </c>
      <c r="BT187" t="str">
        <f>IF(BE187=SecDLookups!$R$4,BF187,"")</f>
        <v/>
      </c>
      <c r="BU187" t="str">
        <f>IF(BG187=SecDLookups!$S$2,TRIM(LEFT(BH187, SEARCH("-",BH187,1)-1)),"")</f>
        <v/>
      </c>
      <c r="BV187" t="str">
        <f>IF(BG187=SecDLookups!$S$2,TRIM(RIGHT(BH187,LEN(BH187) -  SEARCH("-",BH187,1))),"")</f>
        <v/>
      </c>
      <c r="BW187" t="str">
        <f>IF(BG187=SecDLookups!$S$3,BH187,"")</f>
        <v/>
      </c>
      <c r="BX187" t="str">
        <f>IF(BG187=SecDLookups!$S$4,BH187,"")</f>
        <v/>
      </c>
      <c r="BY187" t="str">
        <f>IF(BI187=SecDLookups!$T$2,TRIM(LEFT(BJ187, SEARCH("-",BJ187,1)-1)),"")</f>
        <v/>
      </c>
      <c r="BZ187" t="str">
        <f>IF(BI187=SecDLookups!$T$2,TRIM(RIGHT(BJ187,LEN(BJ187) -  SEARCH("-",BJ187,1))),"")</f>
        <v/>
      </c>
      <c r="CA187" t="str">
        <f>IF(BI187=SecDLookups!$T$3,BJ187,"")</f>
        <v/>
      </c>
      <c r="CB187" t="str">
        <f>IF(BI187=SecDLookups!$T$4,BJ187,"")</f>
        <v/>
      </c>
      <c r="CC187" t="str">
        <f>IF(BK187=SecDLookups!$U$2,TRIM(LEFT(BL187, SEARCH("-",BL187,1)-1)),"")</f>
        <v/>
      </c>
      <c r="CD187" t="str">
        <f>IF(BK187=SecDLookups!$U$2,TRIM(RIGHT(BL187,LEN(BL187) -  SEARCH("-",BL187,1))),"")</f>
        <v/>
      </c>
      <c r="CE187" t="str">
        <f>IF(BK187=SecDLookups!$U$3,BL187,"")</f>
        <v/>
      </c>
      <c r="CF187" t="str">
        <f>IF(BK187=SecDLookups!$U$4,BL187,"")</f>
        <v/>
      </c>
    </row>
    <row r="188" spans="22:84" x14ac:dyDescent="0.25">
      <c r="V188" s="294" t="s">
        <v>744</v>
      </c>
      <c r="W188" s="294">
        <f>Approval!D127</f>
        <v>0</v>
      </c>
      <c r="X188" s="294">
        <f>Approval!E127</f>
        <v>0</v>
      </c>
      <c r="Y188" s="294"/>
      <c r="Z188" s="294" t="e">
        <f>VLOOKUP(W188,ApprovalLookups!$G$2:$H$16,2,FALSE)</f>
        <v>#N/A</v>
      </c>
      <c r="AA188" s="294" t="e">
        <f>VLOOKUP(W188,ApprovalLookups!$G$2:$I$16,3,FALSE)</f>
        <v>#N/A</v>
      </c>
      <c r="AB188" s="174"/>
      <c r="AC188" s="181">
        <f>'Securities Details'!C91</f>
        <v>0</v>
      </c>
      <c r="AD188" s="181">
        <f>'Securities Details'!D91</f>
        <v>0</v>
      </c>
      <c r="AE188" s="181">
        <f>'Securities Details'!E91</f>
        <v>0</v>
      </c>
      <c r="AF188" s="181">
        <f>'Securities Details'!F91</f>
        <v>0</v>
      </c>
      <c r="AG188" s="181">
        <f>'Securities Details'!G91</f>
        <v>0</v>
      </c>
      <c r="AH188" s="181">
        <f>'Securities Details'!H91</f>
        <v>0</v>
      </c>
      <c r="AI188" s="181">
        <f>'Securities Details'!I91</f>
        <v>0</v>
      </c>
      <c r="AJ188" s="181" t="str">
        <f t="shared" si="1"/>
        <v>0</v>
      </c>
      <c r="AK188" s="181">
        <f>'Securities Details'!K91</f>
        <v>0</v>
      </c>
      <c r="AL188" s="181">
        <f>'Securities Details'!L91</f>
        <v>0</v>
      </c>
      <c r="AM188" s="186">
        <f>'Securities Details'!M91</f>
        <v>0</v>
      </c>
      <c r="AN188" s="181">
        <f>'Securities Details'!N91</f>
        <v>0</v>
      </c>
      <c r="AO188" s="181">
        <f>'Securities Details'!O91</f>
        <v>0</v>
      </c>
      <c r="AP188" s="181">
        <f>'Securities Details'!P91</f>
        <v>0</v>
      </c>
      <c r="AQ188" s="181">
        <f>'Securities Details'!Q91</f>
        <v>0</v>
      </c>
      <c r="AR188" s="181">
        <f>'Securities Details'!R91</f>
        <v>0</v>
      </c>
      <c r="AS188" s="186">
        <f>'Securities Details'!S91</f>
        <v>0</v>
      </c>
      <c r="AT188" s="181">
        <f>'Securities Details'!T91</f>
        <v>0</v>
      </c>
      <c r="AU188" s="181">
        <f>'Securities Details'!U91</f>
        <v>0</v>
      </c>
      <c r="AV188" s="181" t="str">
        <f>IF(AU188="Yes",'Securities Details'!V91,"")</f>
        <v/>
      </c>
      <c r="AW188" s="181">
        <f>'Securities Details'!W91</f>
        <v>0</v>
      </c>
      <c r="AX188" s="181">
        <f>'Securities Details'!X91</f>
        <v>0</v>
      </c>
      <c r="AY188" s="186" t="str">
        <f>IF(AND(NOT(ISBLANK('Securities Details'!Y91)),AU188="Yes"),'Securities Details'!Y91,"")</f>
        <v/>
      </c>
      <c r="AZ188" s="181" t="str">
        <f>IF(AU188="Yes",'Securities Details'!Z91,"")</f>
        <v/>
      </c>
      <c r="BA188" s="181" t="e">
        <f>'Securities Details'!#REF!</f>
        <v>#REF!</v>
      </c>
      <c r="BB188" s="181" t="str">
        <f>IF(AU188="Yes",'Securities Details'!AA91,"")</f>
        <v/>
      </c>
      <c r="BC188" s="181" t="str">
        <f>IF(ISBLANK('Securities Details'!AB91),"",0)</f>
        <v/>
      </c>
      <c r="BD188" s="181">
        <f>'Securities Details'!AC91</f>
        <v>0</v>
      </c>
      <c r="BE188" s="181">
        <f>'Securities Details'!AD91</f>
        <v>0</v>
      </c>
      <c r="BF188" s="595">
        <f>'Securities Details'!AE91</f>
        <v>0</v>
      </c>
      <c r="BG188" s="181">
        <f>'Securities Details'!AF91</f>
        <v>0</v>
      </c>
      <c r="BH188" s="181">
        <f>'Securities Details'!AG91</f>
        <v>0</v>
      </c>
      <c r="BI188" s="181">
        <f>'Securities Details'!AH91</f>
        <v>0</v>
      </c>
      <c r="BJ188" s="181">
        <f>'Securities Details'!AI91</f>
        <v>0</v>
      </c>
      <c r="BK188" s="181">
        <f>'Securities Details'!AJ91</f>
        <v>0</v>
      </c>
      <c r="BL188" s="181">
        <f>'Securities Details'!AK91</f>
        <v>0</v>
      </c>
      <c r="BM188" s="181">
        <f>'Securities Details'!AL91</f>
        <v>0</v>
      </c>
      <c r="BN188" s="181" t="str">
        <f>IF('Securities Details'!AM91 = "","",IF('Securities Details'!$E$11="Yes",'Securities Details'!AM91,""))</f>
        <v/>
      </c>
      <c r="BO188" s="181" t="str">
        <f>IF('Securities Details'!AN91="","",IF('Securities Details'!$E$11="Yes",'Securities Details'!AN91,""))</f>
        <v/>
      </c>
      <c r="BP188" s="181" t="str">
        <f>IF('Securities Details'!$E$11="Yes",'Securities Details'!AO91,"")</f>
        <v/>
      </c>
      <c r="BQ188" t="str">
        <f>IF(BE188=SecDLookups!$R$2, (
IF(ISNUMBER(SEARCH("-",BF188)), TRIM(LEFT(BF188, SEARCH("-",BF188,1)-1)), BF188)),"")</f>
        <v/>
      </c>
      <c r="BR188" t="str">
        <f>IF(BE188=SecDLookups!$R$2, (
IF(ISNUMBER(SEARCH("-",BF188)), TRIM(RIGHT(BF188,LEN(BF188) - SEARCH("-",BF188,1))), BF188)),"")</f>
        <v/>
      </c>
      <c r="BS188" t="str">
        <f>IF(BE188=SecDLookups!$R$3,BF188,"")</f>
        <v/>
      </c>
      <c r="BT188" t="str">
        <f>IF(BE188=SecDLookups!$R$4,BF188,"")</f>
        <v/>
      </c>
      <c r="BU188" t="str">
        <f>IF(BG188=SecDLookups!$S$2,TRIM(LEFT(BH188, SEARCH("-",BH188,1)-1)),"")</f>
        <v/>
      </c>
      <c r="BV188" t="str">
        <f>IF(BG188=SecDLookups!$S$2,TRIM(RIGHT(BH188,LEN(BH188) -  SEARCH("-",BH188,1))),"")</f>
        <v/>
      </c>
      <c r="BW188" t="str">
        <f>IF(BG188=SecDLookups!$S$3,BH188,"")</f>
        <v/>
      </c>
      <c r="BX188" t="str">
        <f>IF(BG188=SecDLookups!$S$4,BH188,"")</f>
        <v/>
      </c>
      <c r="BY188" t="str">
        <f>IF(BI188=SecDLookups!$T$2,TRIM(LEFT(BJ188, SEARCH("-",BJ188,1)-1)),"")</f>
        <v/>
      </c>
      <c r="BZ188" t="str">
        <f>IF(BI188=SecDLookups!$T$2,TRIM(RIGHT(BJ188,LEN(BJ188) -  SEARCH("-",BJ188,1))),"")</f>
        <v/>
      </c>
      <c r="CA188" t="str">
        <f>IF(BI188=SecDLookups!$T$3,BJ188,"")</f>
        <v/>
      </c>
      <c r="CB188" t="str">
        <f>IF(BI188=SecDLookups!$T$4,BJ188,"")</f>
        <v/>
      </c>
      <c r="CC188" t="str">
        <f>IF(BK188=SecDLookups!$U$2,TRIM(LEFT(BL188, SEARCH("-",BL188,1)-1)),"")</f>
        <v/>
      </c>
      <c r="CD188" t="str">
        <f>IF(BK188=SecDLookups!$U$2,TRIM(RIGHT(BL188,LEN(BL188) -  SEARCH("-",BL188,1))),"")</f>
        <v/>
      </c>
      <c r="CE188" t="str">
        <f>IF(BK188=SecDLookups!$U$3,BL188,"")</f>
        <v/>
      </c>
      <c r="CF188" t="str">
        <f>IF(BK188=SecDLookups!$U$4,BL188,"")</f>
        <v/>
      </c>
    </row>
    <row r="189" spans="22:84" x14ac:dyDescent="0.25">
      <c r="V189" s="216" t="s">
        <v>1462</v>
      </c>
      <c r="W189" s="216">
        <f>Approval!D131</f>
        <v>0</v>
      </c>
      <c r="X189" s="216">
        <f>Approval!E131</f>
        <v>0</v>
      </c>
      <c r="Y189" s="216"/>
      <c r="Z189" s="216" t="e">
        <f>VLOOKUP(W189,ApprovalLookups!$G$2:$H$17,2,FALSE)</f>
        <v>#N/A</v>
      </c>
      <c r="AA189" s="216" t="e">
        <f>VLOOKUP(W189,ApprovalLookups!$G$2:$I$16,3,FALSE)</f>
        <v>#N/A</v>
      </c>
      <c r="AB189" s="174"/>
      <c r="AC189" s="181">
        <f>'Securities Details'!C92</f>
        <v>0</v>
      </c>
      <c r="AD189" s="181">
        <f>'Securities Details'!D92</f>
        <v>0</v>
      </c>
      <c r="AE189" s="181">
        <f>'Securities Details'!E92</f>
        <v>0</v>
      </c>
      <c r="AF189" s="181">
        <f>'Securities Details'!F92</f>
        <v>0</v>
      </c>
      <c r="AG189" s="181">
        <f>'Securities Details'!G92</f>
        <v>0</v>
      </c>
      <c r="AH189" s="181">
        <f>'Securities Details'!H92</f>
        <v>0</v>
      </c>
      <c r="AI189" s="181">
        <f>'Securities Details'!I92</f>
        <v>0</v>
      </c>
      <c r="AJ189" s="181" t="str">
        <f t="shared" si="1"/>
        <v>0</v>
      </c>
      <c r="AK189" s="181">
        <f>'Securities Details'!K92</f>
        <v>0</v>
      </c>
      <c r="AL189" s="181">
        <f>'Securities Details'!L92</f>
        <v>0</v>
      </c>
      <c r="AM189" s="186">
        <f>'Securities Details'!M92</f>
        <v>0</v>
      </c>
      <c r="AN189" s="181">
        <f>'Securities Details'!N92</f>
        <v>0</v>
      </c>
      <c r="AO189" s="181">
        <f>'Securities Details'!O92</f>
        <v>0</v>
      </c>
      <c r="AP189" s="181">
        <f>'Securities Details'!P92</f>
        <v>0</v>
      </c>
      <c r="AQ189" s="181">
        <f>'Securities Details'!Q92</f>
        <v>0</v>
      </c>
      <c r="AR189" s="181">
        <f>'Securities Details'!R92</f>
        <v>0</v>
      </c>
      <c r="AS189" s="186">
        <f>'Securities Details'!S92</f>
        <v>0</v>
      </c>
      <c r="AT189" s="181">
        <f>'Securities Details'!T92</f>
        <v>0</v>
      </c>
      <c r="AU189" s="181">
        <f>'Securities Details'!U92</f>
        <v>0</v>
      </c>
      <c r="AV189" s="181" t="str">
        <f>IF(AU189="Yes",'Securities Details'!V92,"")</f>
        <v/>
      </c>
      <c r="AW189" s="181">
        <f>'Securities Details'!W92</f>
        <v>0</v>
      </c>
      <c r="AX189" s="181">
        <f>'Securities Details'!X92</f>
        <v>0</v>
      </c>
      <c r="AY189" s="186" t="str">
        <f>IF(AND(NOT(ISBLANK('Securities Details'!Y92)),AU189="Yes"),'Securities Details'!Y92,"")</f>
        <v/>
      </c>
      <c r="AZ189" s="181" t="str">
        <f>IF(AU189="Yes",'Securities Details'!Z92,"")</f>
        <v/>
      </c>
      <c r="BA189" s="181" t="e">
        <f>'Securities Details'!#REF!</f>
        <v>#REF!</v>
      </c>
      <c r="BB189" s="181" t="str">
        <f>IF(AU189="Yes",'Securities Details'!AA92,"")</f>
        <v/>
      </c>
      <c r="BC189" s="181" t="str">
        <f>IF(ISBLANK('Securities Details'!AB92),"",0)</f>
        <v/>
      </c>
      <c r="BD189" s="181">
        <f>'Securities Details'!AC92</f>
        <v>0</v>
      </c>
      <c r="BE189" s="181">
        <f>'Securities Details'!AD92</f>
        <v>0</v>
      </c>
      <c r="BF189" s="595">
        <f>'Securities Details'!AE92</f>
        <v>0</v>
      </c>
      <c r="BG189" s="181">
        <f>'Securities Details'!AF92</f>
        <v>0</v>
      </c>
      <c r="BH189" s="181">
        <f>'Securities Details'!AG92</f>
        <v>0</v>
      </c>
      <c r="BI189" s="181">
        <f>'Securities Details'!AH92</f>
        <v>0</v>
      </c>
      <c r="BJ189" s="181">
        <f>'Securities Details'!AI92</f>
        <v>0</v>
      </c>
      <c r="BK189" s="181">
        <f>'Securities Details'!AJ92</f>
        <v>0</v>
      </c>
      <c r="BL189" s="181">
        <f>'Securities Details'!AK92</f>
        <v>0</v>
      </c>
      <c r="BM189" s="181">
        <f>'Securities Details'!AL92</f>
        <v>0</v>
      </c>
      <c r="BN189" s="181" t="str">
        <f>IF('Securities Details'!AM92 = "","",IF('Securities Details'!$E$11="Yes",'Securities Details'!AM92,""))</f>
        <v/>
      </c>
      <c r="BO189" s="181" t="str">
        <f>IF('Securities Details'!AN92="","",IF('Securities Details'!$E$11="Yes",'Securities Details'!AN92,""))</f>
        <v/>
      </c>
      <c r="BP189" s="181" t="str">
        <f>IF('Securities Details'!$E$11="Yes",'Securities Details'!AO92,"")</f>
        <v/>
      </c>
      <c r="BQ189" t="str">
        <f>IF(BE189=SecDLookups!$R$2, (
IF(ISNUMBER(SEARCH("-",BF189)), TRIM(LEFT(BF189, SEARCH("-",BF189,1)-1)), BF189)),"")</f>
        <v/>
      </c>
      <c r="BR189" t="str">
        <f>IF(BE189=SecDLookups!$R$2, (
IF(ISNUMBER(SEARCH("-",BF189)), TRIM(RIGHT(BF189,LEN(BF189) - SEARCH("-",BF189,1))), BF189)),"")</f>
        <v/>
      </c>
      <c r="BS189" t="str">
        <f>IF(BE189=SecDLookups!$R$3,BF189,"")</f>
        <v/>
      </c>
      <c r="BT189" t="str">
        <f>IF(BE189=SecDLookups!$R$4,BF189,"")</f>
        <v/>
      </c>
      <c r="BU189" t="str">
        <f>IF(BG189=SecDLookups!$S$2,TRIM(LEFT(BH189, SEARCH("-",BH189,1)-1)),"")</f>
        <v/>
      </c>
      <c r="BV189" t="str">
        <f>IF(BG189=SecDLookups!$S$2,TRIM(RIGHT(BH189,LEN(BH189) -  SEARCH("-",BH189,1))),"")</f>
        <v/>
      </c>
      <c r="BW189" t="str">
        <f>IF(BG189=SecDLookups!$S$3,BH189,"")</f>
        <v/>
      </c>
      <c r="BX189" t="str">
        <f>IF(BG189=SecDLookups!$S$4,BH189,"")</f>
        <v/>
      </c>
      <c r="BY189" t="str">
        <f>IF(BI189=SecDLookups!$T$2,TRIM(LEFT(BJ189, SEARCH("-",BJ189,1)-1)),"")</f>
        <v/>
      </c>
      <c r="BZ189" t="str">
        <f>IF(BI189=SecDLookups!$T$2,TRIM(RIGHT(BJ189,LEN(BJ189) -  SEARCH("-",BJ189,1))),"")</f>
        <v/>
      </c>
      <c r="CA189" t="str">
        <f>IF(BI189=SecDLookups!$T$3,BJ189,"")</f>
        <v/>
      </c>
      <c r="CB189" t="str">
        <f>IF(BI189=SecDLookups!$T$4,BJ189,"")</f>
        <v/>
      </c>
      <c r="CC189" t="str">
        <f>IF(BK189=SecDLookups!$U$2,TRIM(LEFT(BL189, SEARCH("-",BL189,1)-1)),"")</f>
        <v/>
      </c>
      <c r="CD189" t="str">
        <f>IF(BK189=SecDLookups!$U$2,TRIM(RIGHT(BL189,LEN(BL189) -  SEARCH("-",BL189,1))),"")</f>
        <v/>
      </c>
      <c r="CE189" t="str">
        <f>IF(BK189=SecDLookups!$U$3,BL189,"")</f>
        <v/>
      </c>
      <c r="CF189" t="str">
        <f>IF(BK189=SecDLookups!$U$4,BL189,"")</f>
        <v/>
      </c>
    </row>
    <row r="190" spans="22:84" x14ac:dyDescent="0.25">
      <c r="V190" s="216" t="s">
        <v>1462</v>
      </c>
      <c r="W190" s="216">
        <f>Approval!D132</f>
        <v>0</v>
      </c>
      <c r="X190" s="216">
        <f>Approval!E132</f>
        <v>0</v>
      </c>
      <c r="Y190" s="216"/>
      <c r="Z190" s="216" t="e">
        <f>VLOOKUP(W190,ApprovalLookups!$G$2:$H$17,2,FALSE)</f>
        <v>#N/A</v>
      </c>
      <c r="AA190" s="216" t="e">
        <f>VLOOKUP(W190,ApprovalLookups!$G$2:$I$16,3,FALSE)</f>
        <v>#N/A</v>
      </c>
      <c r="AB190" s="174"/>
      <c r="AC190" s="181">
        <f>'Securities Details'!C93</f>
        <v>0</v>
      </c>
      <c r="AD190" s="181">
        <f>'Securities Details'!D93</f>
        <v>0</v>
      </c>
      <c r="AE190" s="181">
        <f>'Securities Details'!E93</f>
        <v>0</v>
      </c>
      <c r="AF190" s="181">
        <f>'Securities Details'!F93</f>
        <v>0</v>
      </c>
      <c r="AG190" s="181">
        <f>'Securities Details'!G93</f>
        <v>0</v>
      </c>
      <c r="AH190" s="181">
        <f>'Securities Details'!H93</f>
        <v>0</v>
      </c>
      <c r="AI190" s="181">
        <f>'Securities Details'!I93</f>
        <v>0</v>
      </c>
      <c r="AJ190" s="181" t="str">
        <f t="shared" si="1"/>
        <v>0</v>
      </c>
      <c r="AK190" s="181">
        <f>'Securities Details'!K93</f>
        <v>0</v>
      </c>
      <c r="AL190" s="181">
        <f>'Securities Details'!L93</f>
        <v>0</v>
      </c>
      <c r="AM190" s="186">
        <f>'Securities Details'!M93</f>
        <v>0</v>
      </c>
      <c r="AN190" s="181">
        <f>'Securities Details'!N93</f>
        <v>0</v>
      </c>
      <c r="AO190" s="181">
        <f>'Securities Details'!O93</f>
        <v>0</v>
      </c>
      <c r="AP190" s="181">
        <f>'Securities Details'!P93</f>
        <v>0</v>
      </c>
      <c r="AQ190" s="181">
        <f>'Securities Details'!Q93</f>
        <v>0</v>
      </c>
      <c r="AR190" s="181">
        <f>'Securities Details'!R93</f>
        <v>0</v>
      </c>
      <c r="AS190" s="186">
        <f>'Securities Details'!S93</f>
        <v>0</v>
      </c>
      <c r="AT190" s="181">
        <f>'Securities Details'!T93</f>
        <v>0</v>
      </c>
      <c r="AU190" s="181">
        <f>'Securities Details'!U93</f>
        <v>0</v>
      </c>
      <c r="AV190" s="181" t="str">
        <f>IF(AU190="Yes",'Securities Details'!V93,"")</f>
        <v/>
      </c>
      <c r="AW190" s="181">
        <f>'Securities Details'!W93</f>
        <v>0</v>
      </c>
      <c r="AX190" s="181">
        <f>'Securities Details'!X93</f>
        <v>0</v>
      </c>
      <c r="AY190" s="186" t="str">
        <f>IF(AND(NOT(ISBLANK('Securities Details'!Y93)),AU190="Yes"),'Securities Details'!Y93,"")</f>
        <v/>
      </c>
      <c r="AZ190" s="181" t="str">
        <f>IF(AU190="Yes",'Securities Details'!Z93,"")</f>
        <v/>
      </c>
      <c r="BA190" s="181" t="e">
        <f>'Securities Details'!#REF!</f>
        <v>#REF!</v>
      </c>
      <c r="BB190" s="181" t="str">
        <f>IF(AU190="Yes",'Securities Details'!AA93,"")</f>
        <v/>
      </c>
      <c r="BC190" s="181" t="str">
        <f>IF(ISBLANK('Securities Details'!AB93),"",0)</f>
        <v/>
      </c>
      <c r="BD190" s="181">
        <f>'Securities Details'!AC93</f>
        <v>0</v>
      </c>
      <c r="BE190" s="181">
        <f>'Securities Details'!AD93</f>
        <v>0</v>
      </c>
      <c r="BF190" s="595">
        <f>'Securities Details'!AE93</f>
        <v>0</v>
      </c>
      <c r="BG190" s="181">
        <f>'Securities Details'!AF93</f>
        <v>0</v>
      </c>
      <c r="BH190" s="181">
        <f>'Securities Details'!AG93</f>
        <v>0</v>
      </c>
      <c r="BI190" s="181">
        <f>'Securities Details'!AH93</f>
        <v>0</v>
      </c>
      <c r="BJ190" s="181">
        <f>'Securities Details'!AI93</f>
        <v>0</v>
      </c>
      <c r="BK190" s="181">
        <f>'Securities Details'!AJ93</f>
        <v>0</v>
      </c>
      <c r="BL190" s="181">
        <f>'Securities Details'!AK93</f>
        <v>0</v>
      </c>
      <c r="BM190" s="181">
        <f>'Securities Details'!AL93</f>
        <v>0</v>
      </c>
      <c r="BN190" s="181" t="str">
        <f>IF('Securities Details'!AM93 = "","",IF('Securities Details'!$E$11="Yes",'Securities Details'!AM93,""))</f>
        <v/>
      </c>
      <c r="BO190" s="181" t="str">
        <f>IF('Securities Details'!AN93="","",IF('Securities Details'!$E$11="Yes",'Securities Details'!AN93,""))</f>
        <v/>
      </c>
      <c r="BP190" s="181" t="str">
        <f>IF('Securities Details'!$E$11="Yes",'Securities Details'!AO93,"")</f>
        <v/>
      </c>
      <c r="BQ190" t="str">
        <f>IF(BE190=SecDLookups!$R$2, (
IF(ISNUMBER(SEARCH("-",BF190)), TRIM(LEFT(BF190, SEARCH("-",BF190,1)-1)), BF190)),"")</f>
        <v/>
      </c>
      <c r="BR190" t="str">
        <f>IF(BE190=SecDLookups!$R$2, (
IF(ISNUMBER(SEARCH("-",BF190)), TRIM(RIGHT(BF190,LEN(BF190) - SEARCH("-",BF190,1))), BF190)),"")</f>
        <v/>
      </c>
      <c r="BS190" t="str">
        <f>IF(BE190=SecDLookups!$R$3,BF190,"")</f>
        <v/>
      </c>
      <c r="BT190" t="str">
        <f>IF(BE190=SecDLookups!$R$4,BF190,"")</f>
        <v/>
      </c>
      <c r="BU190" t="str">
        <f>IF(BG190=SecDLookups!$S$2,TRIM(LEFT(BH190, SEARCH("-",BH190,1)-1)),"")</f>
        <v/>
      </c>
      <c r="BV190" t="str">
        <f>IF(BG190=SecDLookups!$S$2,TRIM(RIGHT(BH190,LEN(BH190) -  SEARCH("-",BH190,1))),"")</f>
        <v/>
      </c>
      <c r="BW190" t="str">
        <f>IF(BG190=SecDLookups!$S$3,BH190,"")</f>
        <v/>
      </c>
      <c r="BX190" t="str">
        <f>IF(BG190=SecDLookups!$S$4,BH190,"")</f>
        <v/>
      </c>
      <c r="BY190" t="str">
        <f>IF(BI190=SecDLookups!$T$2,TRIM(LEFT(BJ190, SEARCH("-",BJ190,1)-1)),"")</f>
        <v/>
      </c>
      <c r="BZ190" t="str">
        <f>IF(BI190=SecDLookups!$T$2,TRIM(RIGHT(BJ190,LEN(BJ190) -  SEARCH("-",BJ190,1))),"")</f>
        <v/>
      </c>
      <c r="CA190" t="str">
        <f>IF(BI190=SecDLookups!$T$3,BJ190,"")</f>
        <v/>
      </c>
      <c r="CB190" t="str">
        <f>IF(BI190=SecDLookups!$T$4,BJ190,"")</f>
        <v/>
      </c>
      <c r="CC190" t="str">
        <f>IF(BK190=SecDLookups!$U$2,TRIM(LEFT(BL190, SEARCH("-",BL190,1)-1)),"")</f>
        <v/>
      </c>
      <c r="CD190" t="str">
        <f>IF(BK190=SecDLookups!$U$2,TRIM(RIGHT(BL190,LEN(BL190) -  SEARCH("-",BL190,1))),"")</f>
        <v/>
      </c>
      <c r="CE190" t="str">
        <f>IF(BK190=SecDLookups!$U$3,BL190,"")</f>
        <v/>
      </c>
      <c r="CF190" t="str">
        <f>IF(BK190=SecDLookups!$U$4,BL190,"")</f>
        <v/>
      </c>
    </row>
    <row r="191" spans="22:84" x14ac:dyDescent="0.25">
      <c r="V191" s="216" t="s">
        <v>1462</v>
      </c>
      <c r="W191" s="216">
        <f>Approval!D133</f>
        <v>0</v>
      </c>
      <c r="X191" s="216">
        <f>Approval!E133</f>
        <v>0</v>
      </c>
      <c r="Y191" s="216"/>
      <c r="Z191" s="216" t="e">
        <f>VLOOKUP(W191,ApprovalLookups!$G$2:$H$17,2,FALSE)</f>
        <v>#N/A</v>
      </c>
      <c r="AA191" s="216" t="e">
        <f>VLOOKUP(W191,ApprovalLookups!$G$2:$I$16,3,FALSE)</f>
        <v>#N/A</v>
      </c>
      <c r="AB191" s="174"/>
      <c r="AC191" s="181">
        <f>'Securities Details'!C94</f>
        <v>0</v>
      </c>
      <c r="AD191" s="181">
        <f>'Securities Details'!D94</f>
        <v>0</v>
      </c>
      <c r="AE191" s="181">
        <f>'Securities Details'!E94</f>
        <v>0</v>
      </c>
      <c r="AF191" s="181">
        <f>'Securities Details'!F94</f>
        <v>0</v>
      </c>
      <c r="AG191" s="181">
        <f>'Securities Details'!G94</f>
        <v>0</v>
      </c>
      <c r="AH191" s="181">
        <f>'Securities Details'!H94</f>
        <v>0</v>
      </c>
      <c r="AI191" s="181">
        <f>'Securities Details'!I94</f>
        <v>0</v>
      </c>
      <c r="AJ191" s="181" t="str">
        <f t="shared" si="1"/>
        <v>0</v>
      </c>
      <c r="AK191" s="181">
        <f>'Securities Details'!K94</f>
        <v>0</v>
      </c>
      <c r="AL191" s="181">
        <f>'Securities Details'!L94</f>
        <v>0</v>
      </c>
      <c r="AM191" s="186">
        <f>'Securities Details'!M94</f>
        <v>0</v>
      </c>
      <c r="AN191" s="181">
        <f>'Securities Details'!N94</f>
        <v>0</v>
      </c>
      <c r="AO191" s="181">
        <f>'Securities Details'!O94</f>
        <v>0</v>
      </c>
      <c r="AP191" s="181">
        <f>'Securities Details'!P94</f>
        <v>0</v>
      </c>
      <c r="AQ191" s="181">
        <f>'Securities Details'!Q94</f>
        <v>0</v>
      </c>
      <c r="AR191" s="181">
        <f>'Securities Details'!R94</f>
        <v>0</v>
      </c>
      <c r="AS191" s="186">
        <f>'Securities Details'!S94</f>
        <v>0</v>
      </c>
      <c r="AT191" s="181">
        <f>'Securities Details'!T94</f>
        <v>0</v>
      </c>
      <c r="AU191" s="181">
        <f>'Securities Details'!U94</f>
        <v>0</v>
      </c>
      <c r="AV191" s="181" t="str">
        <f>IF(AU191="Yes",'Securities Details'!V94,"")</f>
        <v/>
      </c>
      <c r="AW191" s="181">
        <f>'Securities Details'!W94</f>
        <v>0</v>
      </c>
      <c r="AX191" s="181">
        <f>'Securities Details'!X94</f>
        <v>0</v>
      </c>
      <c r="AY191" s="186" t="str">
        <f>IF(AND(NOT(ISBLANK('Securities Details'!Y94)),AU191="Yes"),'Securities Details'!Y94,"")</f>
        <v/>
      </c>
      <c r="AZ191" s="181" t="str">
        <f>IF(AU191="Yes",'Securities Details'!Z94,"")</f>
        <v/>
      </c>
      <c r="BA191" s="181" t="e">
        <f>'Securities Details'!#REF!</f>
        <v>#REF!</v>
      </c>
      <c r="BB191" s="181" t="str">
        <f>IF(AU191="Yes",'Securities Details'!AA94,"")</f>
        <v/>
      </c>
      <c r="BC191" s="181" t="str">
        <f>IF(ISBLANK('Securities Details'!AB94),"",0)</f>
        <v/>
      </c>
      <c r="BD191" s="181">
        <f>'Securities Details'!AC94</f>
        <v>0</v>
      </c>
      <c r="BE191" s="181">
        <f>'Securities Details'!AD94</f>
        <v>0</v>
      </c>
      <c r="BF191" s="595">
        <f>'Securities Details'!AE94</f>
        <v>0</v>
      </c>
      <c r="BG191" s="181">
        <f>'Securities Details'!AF94</f>
        <v>0</v>
      </c>
      <c r="BH191" s="181">
        <f>'Securities Details'!AG94</f>
        <v>0</v>
      </c>
      <c r="BI191" s="181">
        <f>'Securities Details'!AH94</f>
        <v>0</v>
      </c>
      <c r="BJ191" s="181">
        <f>'Securities Details'!AI94</f>
        <v>0</v>
      </c>
      <c r="BK191" s="181">
        <f>'Securities Details'!AJ94</f>
        <v>0</v>
      </c>
      <c r="BL191" s="181">
        <f>'Securities Details'!AK94</f>
        <v>0</v>
      </c>
      <c r="BM191" s="181">
        <f>'Securities Details'!AL94</f>
        <v>0</v>
      </c>
      <c r="BN191" s="181" t="str">
        <f>IF('Securities Details'!AM94 = "","",IF('Securities Details'!$E$11="Yes",'Securities Details'!AM94,""))</f>
        <v/>
      </c>
      <c r="BO191" s="181" t="str">
        <f>IF('Securities Details'!AN94="","",IF('Securities Details'!$E$11="Yes",'Securities Details'!AN94,""))</f>
        <v/>
      </c>
      <c r="BP191" s="181" t="str">
        <f>IF('Securities Details'!$E$11="Yes",'Securities Details'!AO94,"")</f>
        <v/>
      </c>
      <c r="BQ191" t="str">
        <f>IF(BE191=SecDLookups!$R$2, (
IF(ISNUMBER(SEARCH("-",BF191)), TRIM(LEFT(BF191, SEARCH("-",BF191,1)-1)), BF191)),"")</f>
        <v/>
      </c>
      <c r="BR191" t="str">
        <f>IF(BE191=SecDLookups!$R$2, (
IF(ISNUMBER(SEARCH("-",BF191)), TRIM(RIGHT(BF191,LEN(BF191) - SEARCH("-",BF191,1))), BF191)),"")</f>
        <v/>
      </c>
      <c r="BS191" t="str">
        <f>IF(BE191=SecDLookups!$R$3,BF191,"")</f>
        <v/>
      </c>
      <c r="BT191" t="str">
        <f>IF(BE191=SecDLookups!$R$4,BF191,"")</f>
        <v/>
      </c>
      <c r="BU191" t="str">
        <f>IF(BG191=SecDLookups!$S$2,TRIM(LEFT(BH191, SEARCH("-",BH191,1)-1)),"")</f>
        <v/>
      </c>
      <c r="BV191" t="str">
        <f>IF(BG191=SecDLookups!$S$2,TRIM(RIGHT(BH191,LEN(BH191) -  SEARCH("-",BH191,1))),"")</f>
        <v/>
      </c>
      <c r="BW191" t="str">
        <f>IF(BG191=SecDLookups!$S$3,BH191,"")</f>
        <v/>
      </c>
      <c r="BX191" t="str">
        <f>IF(BG191=SecDLookups!$S$4,BH191,"")</f>
        <v/>
      </c>
      <c r="BY191" t="str">
        <f>IF(BI191=SecDLookups!$T$2,TRIM(LEFT(BJ191, SEARCH("-",BJ191,1)-1)),"")</f>
        <v/>
      </c>
      <c r="BZ191" t="str">
        <f>IF(BI191=SecDLookups!$T$2,TRIM(RIGHT(BJ191,LEN(BJ191) -  SEARCH("-",BJ191,1))),"")</f>
        <v/>
      </c>
      <c r="CA191" t="str">
        <f>IF(BI191=SecDLookups!$T$3,BJ191,"")</f>
        <v/>
      </c>
      <c r="CB191" t="str">
        <f>IF(BI191=SecDLookups!$T$4,BJ191,"")</f>
        <v/>
      </c>
      <c r="CC191" t="str">
        <f>IF(BK191=SecDLookups!$U$2,TRIM(LEFT(BL191, SEARCH("-",BL191,1)-1)),"")</f>
        <v/>
      </c>
      <c r="CD191" t="str">
        <f>IF(BK191=SecDLookups!$U$2,TRIM(RIGHT(BL191,LEN(BL191) -  SEARCH("-",BL191,1))),"")</f>
        <v/>
      </c>
      <c r="CE191" t="str">
        <f>IF(BK191=SecDLookups!$U$3,BL191,"")</f>
        <v/>
      </c>
      <c r="CF191" t="str">
        <f>IF(BK191=SecDLookups!$U$4,BL191,"")</f>
        <v/>
      </c>
    </row>
    <row r="192" spans="22:84" x14ac:dyDescent="0.25">
      <c r="V192" s="216" t="s">
        <v>1462</v>
      </c>
      <c r="W192" s="216">
        <f>Approval!D134</f>
        <v>0</v>
      </c>
      <c r="X192" s="216">
        <f>Approval!E134</f>
        <v>0</v>
      </c>
      <c r="Y192" s="216"/>
      <c r="Z192" s="216" t="e">
        <f>VLOOKUP(W192,ApprovalLookups!$G$2:$H$17,2,FALSE)</f>
        <v>#N/A</v>
      </c>
      <c r="AA192" s="216" t="e">
        <f>VLOOKUP(W192,ApprovalLookups!$G$2:$I$16,3,FALSE)</f>
        <v>#N/A</v>
      </c>
      <c r="AB192" s="174"/>
      <c r="AC192" s="181">
        <f>'Securities Details'!C95</f>
        <v>0</v>
      </c>
      <c r="AD192" s="181">
        <f>'Securities Details'!D95</f>
        <v>0</v>
      </c>
      <c r="AE192" s="181">
        <f>'Securities Details'!E95</f>
        <v>0</v>
      </c>
      <c r="AF192" s="181">
        <f>'Securities Details'!F95</f>
        <v>0</v>
      </c>
      <c r="AG192" s="181">
        <f>'Securities Details'!G95</f>
        <v>0</v>
      </c>
      <c r="AH192" s="181">
        <f>'Securities Details'!H95</f>
        <v>0</v>
      </c>
      <c r="AI192" s="181">
        <f>'Securities Details'!I95</f>
        <v>0</v>
      </c>
      <c r="AJ192" s="181" t="str">
        <f t="shared" si="1"/>
        <v>0</v>
      </c>
      <c r="AK192" s="181">
        <f>'Securities Details'!K95</f>
        <v>0</v>
      </c>
      <c r="AL192" s="181">
        <f>'Securities Details'!L95</f>
        <v>0</v>
      </c>
      <c r="AM192" s="186">
        <f>'Securities Details'!M95</f>
        <v>0</v>
      </c>
      <c r="AN192" s="181">
        <f>'Securities Details'!N95</f>
        <v>0</v>
      </c>
      <c r="AO192" s="181">
        <f>'Securities Details'!O95</f>
        <v>0</v>
      </c>
      <c r="AP192" s="181">
        <f>'Securities Details'!P95</f>
        <v>0</v>
      </c>
      <c r="AQ192" s="181">
        <f>'Securities Details'!Q95</f>
        <v>0</v>
      </c>
      <c r="AR192" s="181">
        <f>'Securities Details'!R95</f>
        <v>0</v>
      </c>
      <c r="AS192" s="186">
        <f>'Securities Details'!S95</f>
        <v>0</v>
      </c>
      <c r="AT192" s="181">
        <f>'Securities Details'!T95</f>
        <v>0</v>
      </c>
      <c r="AU192" s="181">
        <f>'Securities Details'!U95</f>
        <v>0</v>
      </c>
      <c r="AV192" s="181" t="str">
        <f>IF(AU192="Yes",'Securities Details'!V95,"")</f>
        <v/>
      </c>
      <c r="AW192" s="181">
        <f>'Securities Details'!W95</f>
        <v>0</v>
      </c>
      <c r="AX192" s="181">
        <f>'Securities Details'!X95</f>
        <v>0</v>
      </c>
      <c r="AY192" s="186" t="str">
        <f>IF(AND(NOT(ISBLANK('Securities Details'!Y95)),AU192="Yes"),'Securities Details'!Y95,"")</f>
        <v/>
      </c>
      <c r="AZ192" s="181" t="str">
        <f>IF(AU192="Yes",'Securities Details'!Z95,"")</f>
        <v/>
      </c>
      <c r="BA192" s="181" t="e">
        <f>'Securities Details'!#REF!</f>
        <v>#REF!</v>
      </c>
      <c r="BB192" s="181" t="str">
        <f>IF(AU192="Yes",'Securities Details'!AA95,"")</f>
        <v/>
      </c>
      <c r="BC192" s="181" t="str">
        <f>IF(ISBLANK('Securities Details'!AB95),"",0)</f>
        <v/>
      </c>
      <c r="BD192" s="181">
        <f>'Securities Details'!AC95</f>
        <v>0</v>
      </c>
      <c r="BE192" s="181">
        <f>'Securities Details'!AD95</f>
        <v>0</v>
      </c>
      <c r="BF192" s="595">
        <f>'Securities Details'!AE95</f>
        <v>0</v>
      </c>
      <c r="BG192" s="181">
        <f>'Securities Details'!AF95</f>
        <v>0</v>
      </c>
      <c r="BH192" s="181">
        <f>'Securities Details'!AG95</f>
        <v>0</v>
      </c>
      <c r="BI192" s="181">
        <f>'Securities Details'!AH95</f>
        <v>0</v>
      </c>
      <c r="BJ192" s="181">
        <f>'Securities Details'!AI95</f>
        <v>0</v>
      </c>
      <c r="BK192" s="181">
        <f>'Securities Details'!AJ95</f>
        <v>0</v>
      </c>
      <c r="BL192" s="181">
        <f>'Securities Details'!AK95</f>
        <v>0</v>
      </c>
      <c r="BM192" s="181">
        <f>'Securities Details'!AL95</f>
        <v>0</v>
      </c>
      <c r="BN192" s="181" t="str">
        <f>IF('Securities Details'!AM95 = "","",IF('Securities Details'!$E$11="Yes",'Securities Details'!AM95,""))</f>
        <v/>
      </c>
      <c r="BO192" s="181" t="str">
        <f>IF('Securities Details'!AN95="","",IF('Securities Details'!$E$11="Yes",'Securities Details'!AN95,""))</f>
        <v/>
      </c>
      <c r="BP192" s="181" t="str">
        <f>IF('Securities Details'!$E$11="Yes",'Securities Details'!AO95,"")</f>
        <v/>
      </c>
      <c r="BQ192" t="str">
        <f>IF(BE192=SecDLookups!$R$2, (
IF(ISNUMBER(SEARCH("-",BF192)), TRIM(LEFT(BF192, SEARCH("-",BF192,1)-1)), BF192)),"")</f>
        <v/>
      </c>
      <c r="BR192" t="str">
        <f>IF(BE192=SecDLookups!$R$2, (
IF(ISNUMBER(SEARCH("-",BF192)), TRIM(RIGHT(BF192,LEN(BF192) - SEARCH("-",BF192,1))), BF192)),"")</f>
        <v/>
      </c>
      <c r="BS192" t="str">
        <f>IF(BE192=SecDLookups!$R$3,BF192,"")</f>
        <v/>
      </c>
      <c r="BT192" t="str">
        <f>IF(BE192=SecDLookups!$R$4,BF192,"")</f>
        <v/>
      </c>
      <c r="BU192" t="str">
        <f>IF(BG192=SecDLookups!$S$2,TRIM(LEFT(BH192, SEARCH("-",BH192,1)-1)),"")</f>
        <v/>
      </c>
      <c r="BV192" t="str">
        <f>IF(BG192=SecDLookups!$S$2,TRIM(RIGHT(BH192,LEN(BH192) -  SEARCH("-",BH192,1))),"")</f>
        <v/>
      </c>
      <c r="BW192" t="str">
        <f>IF(BG192=SecDLookups!$S$3,BH192,"")</f>
        <v/>
      </c>
      <c r="BX192" t="str">
        <f>IF(BG192=SecDLookups!$S$4,BH192,"")</f>
        <v/>
      </c>
      <c r="BY192" t="str">
        <f>IF(BI192=SecDLookups!$T$2,TRIM(LEFT(BJ192, SEARCH("-",BJ192,1)-1)),"")</f>
        <v/>
      </c>
      <c r="BZ192" t="str">
        <f>IF(BI192=SecDLookups!$T$2,TRIM(RIGHT(BJ192,LEN(BJ192) -  SEARCH("-",BJ192,1))),"")</f>
        <v/>
      </c>
      <c r="CA192" t="str">
        <f>IF(BI192=SecDLookups!$T$3,BJ192,"")</f>
        <v/>
      </c>
      <c r="CB192" t="str">
        <f>IF(BI192=SecDLookups!$T$4,BJ192,"")</f>
        <v/>
      </c>
      <c r="CC192" t="str">
        <f>IF(BK192=SecDLookups!$U$2,TRIM(LEFT(BL192, SEARCH("-",BL192,1)-1)),"")</f>
        <v/>
      </c>
      <c r="CD192" t="str">
        <f>IF(BK192=SecDLookups!$U$2,TRIM(RIGHT(BL192,LEN(BL192) -  SEARCH("-",BL192,1))),"")</f>
        <v/>
      </c>
      <c r="CE192" t="str">
        <f>IF(BK192=SecDLookups!$U$3,BL192,"")</f>
        <v/>
      </c>
      <c r="CF192" t="str">
        <f>IF(BK192=SecDLookups!$U$4,BL192,"")</f>
        <v/>
      </c>
    </row>
    <row r="193" spans="22:84" x14ac:dyDescent="0.25">
      <c r="V193" s="216" t="s">
        <v>1462</v>
      </c>
      <c r="W193" s="216">
        <f>Approval!D135</f>
        <v>0</v>
      </c>
      <c r="X193" s="216">
        <f>Approval!E135</f>
        <v>0</v>
      </c>
      <c r="Y193" s="216"/>
      <c r="Z193" s="216" t="e">
        <f>VLOOKUP(W193,ApprovalLookups!$G$2:$H$17,2,FALSE)</f>
        <v>#N/A</v>
      </c>
      <c r="AA193" s="216" t="e">
        <f>VLOOKUP(W193,ApprovalLookups!$G$2:$I$16,3,FALSE)</f>
        <v>#N/A</v>
      </c>
      <c r="AB193" s="174"/>
      <c r="AC193" s="181">
        <f>'Securities Details'!C96</f>
        <v>0</v>
      </c>
      <c r="AD193" s="181">
        <f>'Securities Details'!D96</f>
        <v>0</v>
      </c>
      <c r="AE193" s="181">
        <f>'Securities Details'!E96</f>
        <v>0</v>
      </c>
      <c r="AF193" s="181">
        <f>'Securities Details'!F96</f>
        <v>0</v>
      </c>
      <c r="AG193" s="181">
        <f>'Securities Details'!G96</f>
        <v>0</v>
      </c>
      <c r="AH193" s="181">
        <f>'Securities Details'!H96</f>
        <v>0</v>
      </c>
      <c r="AI193" s="181">
        <f>'Securities Details'!I96</f>
        <v>0</v>
      </c>
      <c r="AJ193" s="181" t="str">
        <f t="shared" si="1"/>
        <v>0</v>
      </c>
      <c r="AK193" s="181">
        <f>'Securities Details'!K96</f>
        <v>0</v>
      </c>
      <c r="AL193" s="181">
        <f>'Securities Details'!L96</f>
        <v>0</v>
      </c>
      <c r="AM193" s="186">
        <f>'Securities Details'!M96</f>
        <v>0</v>
      </c>
      <c r="AN193" s="181">
        <f>'Securities Details'!N96</f>
        <v>0</v>
      </c>
      <c r="AO193" s="181">
        <f>'Securities Details'!O96</f>
        <v>0</v>
      </c>
      <c r="AP193" s="181">
        <f>'Securities Details'!P96</f>
        <v>0</v>
      </c>
      <c r="AQ193" s="181">
        <f>'Securities Details'!Q96</f>
        <v>0</v>
      </c>
      <c r="AR193" s="181">
        <f>'Securities Details'!R96</f>
        <v>0</v>
      </c>
      <c r="AS193" s="186">
        <f>'Securities Details'!S96</f>
        <v>0</v>
      </c>
      <c r="AT193" s="181">
        <f>'Securities Details'!T96</f>
        <v>0</v>
      </c>
      <c r="AU193" s="181">
        <f>'Securities Details'!U96</f>
        <v>0</v>
      </c>
      <c r="AV193" s="181" t="str">
        <f>IF(AU193="Yes",'Securities Details'!V96,"")</f>
        <v/>
      </c>
      <c r="AW193" s="181">
        <f>'Securities Details'!W96</f>
        <v>0</v>
      </c>
      <c r="AX193" s="181">
        <f>'Securities Details'!X96</f>
        <v>0</v>
      </c>
      <c r="AY193" s="186" t="str">
        <f>IF(AND(NOT(ISBLANK('Securities Details'!Y96)),AU193="Yes"),'Securities Details'!Y96,"")</f>
        <v/>
      </c>
      <c r="AZ193" s="181" t="str">
        <f>IF(AU193="Yes",'Securities Details'!Z96,"")</f>
        <v/>
      </c>
      <c r="BA193" s="181" t="e">
        <f>'Securities Details'!#REF!</f>
        <v>#REF!</v>
      </c>
      <c r="BB193" s="181" t="str">
        <f>IF(AU193="Yes",'Securities Details'!AA96,"")</f>
        <v/>
      </c>
      <c r="BC193" s="181" t="str">
        <f>IF(ISBLANK('Securities Details'!AB96),"",0)</f>
        <v/>
      </c>
      <c r="BD193" s="181">
        <f>'Securities Details'!AC96</f>
        <v>0</v>
      </c>
      <c r="BE193" s="181">
        <f>'Securities Details'!AD96</f>
        <v>0</v>
      </c>
      <c r="BF193" s="595">
        <f>'Securities Details'!AE96</f>
        <v>0</v>
      </c>
      <c r="BG193" s="181">
        <f>'Securities Details'!AF96</f>
        <v>0</v>
      </c>
      <c r="BH193" s="181">
        <f>'Securities Details'!AG96</f>
        <v>0</v>
      </c>
      <c r="BI193" s="181">
        <f>'Securities Details'!AH96</f>
        <v>0</v>
      </c>
      <c r="BJ193" s="181">
        <f>'Securities Details'!AI96</f>
        <v>0</v>
      </c>
      <c r="BK193" s="181">
        <f>'Securities Details'!AJ96</f>
        <v>0</v>
      </c>
      <c r="BL193" s="181">
        <f>'Securities Details'!AK96</f>
        <v>0</v>
      </c>
      <c r="BM193" s="181">
        <f>'Securities Details'!AL96</f>
        <v>0</v>
      </c>
      <c r="BN193" s="181" t="str">
        <f>IF('Securities Details'!AM96 = "","",IF('Securities Details'!$E$11="Yes",'Securities Details'!AM96,""))</f>
        <v/>
      </c>
      <c r="BO193" s="181" t="str">
        <f>IF('Securities Details'!AN96="","",IF('Securities Details'!$E$11="Yes",'Securities Details'!AN96,""))</f>
        <v/>
      </c>
      <c r="BP193" s="181" t="str">
        <f>IF('Securities Details'!$E$11="Yes",'Securities Details'!AO96,"")</f>
        <v/>
      </c>
      <c r="BQ193" t="str">
        <f>IF(BE193=SecDLookups!$R$2, (
IF(ISNUMBER(SEARCH("-",BF193)), TRIM(LEFT(BF193, SEARCH("-",BF193,1)-1)), BF193)),"")</f>
        <v/>
      </c>
      <c r="BR193" t="str">
        <f>IF(BE193=SecDLookups!$R$2, (
IF(ISNUMBER(SEARCH("-",BF193)), TRIM(RIGHT(BF193,LEN(BF193) - SEARCH("-",BF193,1))), BF193)),"")</f>
        <v/>
      </c>
      <c r="BS193" t="str">
        <f>IF(BE193=SecDLookups!$R$3,BF193,"")</f>
        <v/>
      </c>
      <c r="BT193" t="str">
        <f>IF(BE193=SecDLookups!$R$4,BF193,"")</f>
        <v/>
      </c>
      <c r="BU193" t="str">
        <f>IF(BG193=SecDLookups!$S$2,TRIM(LEFT(BH193, SEARCH("-",BH193,1)-1)),"")</f>
        <v/>
      </c>
      <c r="BV193" t="str">
        <f>IF(BG193=SecDLookups!$S$2,TRIM(RIGHT(BH193,LEN(BH193) -  SEARCH("-",BH193,1))),"")</f>
        <v/>
      </c>
      <c r="BW193" t="str">
        <f>IF(BG193=SecDLookups!$S$3,BH193,"")</f>
        <v/>
      </c>
      <c r="BX193" t="str">
        <f>IF(BG193=SecDLookups!$S$4,BH193,"")</f>
        <v/>
      </c>
      <c r="BY193" t="str">
        <f>IF(BI193=SecDLookups!$T$2,TRIM(LEFT(BJ193, SEARCH("-",BJ193,1)-1)),"")</f>
        <v/>
      </c>
      <c r="BZ193" t="str">
        <f>IF(BI193=SecDLookups!$T$2,TRIM(RIGHT(BJ193,LEN(BJ193) -  SEARCH("-",BJ193,1))),"")</f>
        <v/>
      </c>
      <c r="CA193" t="str">
        <f>IF(BI193=SecDLookups!$T$3,BJ193,"")</f>
        <v/>
      </c>
      <c r="CB193" t="str">
        <f>IF(BI193=SecDLookups!$T$4,BJ193,"")</f>
        <v/>
      </c>
      <c r="CC193" t="str">
        <f>IF(BK193=SecDLookups!$U$2,TRIM(LEFT(BL193, SEARCH("-",BL193,1)-1)),"")</f>
        <v/>
      </c>
      <c r="CD193" t="str">
        <f>IF(BK193=SecDLookups!$U$2,TRIM(RIGHT(BL193,LEN(BL193) -  SEARCH("-",BL193,1))),"")</f>
        <v/>
      </c>
      <c r="CE193" t="str">
        <f>IF(BK193=SecDLookups!$U$3,BL193,"")</f>
        <v/>
      </c>
      <c r="CF193" t="str">
        <f>IF(BK193=SecDLookups!$U$4,BL193,"")</f>
        <v/>
      </c>
    </row>
    <row r="194" spans="22:84" x14ac:dyDescent="0.25">
      <c r="V194" s="216" t="s">
        <v>1462</v>
      </c>
      <c r="W194" s="216">
        <f>Approval!D136</f>
        <v>0</v>
      </c>
      <c r="X194" s="216">
        <f>Approval!E136</f>
        <v>0</v>
      </c>
      <c r="Y194" s="216"/>
      <c r="Z194" s="216" t="e">
        <f>VLOOKUP(W194,ApprovalLookups!$G$2:$H$17,2,FALSE)</f>
        <v>#N/A</v>
      </c>
      <c r="AA194" s="216" t="e">
        <f>VLOOKUP(W194,ApprovalLookups!$G$2:$I$16,3,FALSE)</f>
        <v>#N/A</v>
      </c>
      <c r="AB194" s="174"/>
      <c r="AC194" s="181">
        <f>'Securities Details'!C97</f>
        <v>0</v>
      </c>
      <c r="AD194" s="181">
        <f>'Securities Details'!D97</f>
        <v>0</v>
      </c>
      <c r="AE194" s="181">
        <f>'Securities Details'!E97</f>
        <v>0</v>
      </c>
      <c r="AF194" s="181">
        <f>'Securities Details'!F97</f>
        <v>0</v>
      </c>
      <c r="AG194" s="181">
        <f>'Securities Details'!G97</f>
        <v>0</v>
      </c>
      <c r="AH194" s="181">
        <f>'Securities Details'!H97</f>
        <v>0</v>
      </c>
      <c r="AI194" s="181">
        <f>'Securities Details'!I97</f>
        <v>0</v>
      </c>
      <c r="AJ194" s="181" t="str">
        <f t="shared" si="1"/>
        <v>0</v>
      </c>
      <c r="AK194" s="181">
        <f>'Securities Details'!K97</f>
        <v>0</v>
      </c>
      <c r="AL194" s="181">
        <f>'Securities Details'!L97</f>
        <v>0</v>
      </c>
      <c r="AM194" s="186">
        <f>'Securities Details'!M97</f>
        <v>0</v>
      </c>
      <c r="AN194" s="181">
        <f>'Securities Details'!N97</f>
        <v>0</v>
      </c>
      <c r="AO194" s="181">
        <f>'Securities Details'!O97</f>
        <v>0</v>
      </c>
      <c r="AP194" s="181">
        <f>'Securities Details'!P97</f>
        <v>0</v>
      </c>
      <c r="AQ194" s="181">
        <f>'Securities Details'!Q97</f>
        <v>0</v>
      </c>
      <c r="AR194" s="181">
        <f>'Securities Details'!R97</f>
        <v>0</v>
      </c>
      <c r="AS194" s="186">
        <f>'Securities Details'!S97</f>
        <v>0</v>
      </c>
      <c r="AT194" s="181">
        <f>'Securities Details'!T97</f>
        <v>0</v>
      </c>
      <c r="AU194" s="181">
        <f>'Securities Details'!U97</f>
        <v>0</v>
      </c>
      <c r="AV194" s="181" t="str">
        <f>IF(AU194="Yes",'Securities Details'!V97,"")</f>
        <v/>
      </c>
      <c r="AW194" s="181">
        <f>'Securities Details'!W97</f>
        <v>0</v>
      </c>
      <c r="AX194" s="181">
        <f>'Securities Details'!X97</f>
        <v>0</v>
      </c>
      <c r="AY194" s="186" t="str">
        <f>IF(AND(NOT(ISBLANK('Securities Details'!Y97)),AU194="Yes"),'Securities Details'!Y97,"")</f>
        <v/>
      </c>
      <c r="AZ194" s="181" t="str">
        <f>IF(AU194="Yes",'Securities Details'!Z97,"")</f>
        <v/>
      </c>
      <c r="BA194" s="181" t="e">
        <f>'Securities Details'!#REF!</f>
        <v>#REF!</v>
      </c>
      <c r="BB194" s="181" t="str">
        <f>IF(AU194="Yes",'Securities Details'!AA97,"")</f>
        <v/>
      </c>
      <c r="BC194" s="181" t="str">
        <f>IF(ISBLANK('Securities Details'!AB97),"",0)</f>
        <v/>
      </c>
      <c r="BD194" s="181">
        <f>'Securities Details'!AC97</f>
        <v>0</v>
      </c>
      <c r="BE194" s="181">
        <f>'Securities Details'!AD97</f>
        <v>0</v>
      </c>
      <c r="BF194" s="595">
        <f>'Securities Details'!AE97</f>
        <v>0</v>
      </c>
      <c r="BG194" s="181">
        <f>'Securities Details'!AF97</f>
        <v>0</v>
      </c>
      <c r="BH194" s="181">
        <f>'Securities Details'!AG97</f>
        <v>0</v>
      </c>
      <c r="BI194" s="181">
        <f>'Securities Details'!AH97</f>
        <v>0</v>
      </c>
      <c r="BJ194" s="181">
        <f>'Securities Details'!AI97</f>
        <v>0</v>
      </c>
      <c r="BK194" s="181">
        <f>'Securities Details'!AJ97</f>
        <v>0</v>
      </c>
      <c r="BL194" s="181">
        <f>'Securities Details'!AK97</f>
        <v>0</v>
      </c>
      <c r="BM194" s="181">
        <f>'Securities Details'!AL97</f>
        <v>0</v>
      </c>
      <c r="BN194" s="181" t="str">
        <f>IF('Securities Details'!AM97 = "","",IF('Securities Details'!$E$11="Yes",'Securities Details'!AM97,""))</f>
        <v/>
      </c>
      <c r="BO194" s="181" t="str">
        <f>IF('Securities Details'!AN97="","",IF('Securities Details'!$E$11="Yes",'Securities Details'!AN97,""))</f>
        <v/>
      </c>
      <c r="BP194" s="181" t="str">
        <f>IF('Securities Details'!$E$11="Yes",'Securities Details'!AO97,"")</f>
        <v/>
      </c>
      <c r="BQ194" t="str">
        <f>IF(BE194=SecDLookups!$R$2, (
IF(ISNUMBER(SEARCH("-",BF194)), TRIM(LEFT(BF194, SEARCH("-",BF194,1)-1)), BF194)),"")</f>
        <v/>
      </c>
      <c r="BR194" t="str">
        <f>IF(BE194=SecDLookups!$R$2, (
IF(ISNUMBER(SEARCH("-",BF194)), TRIM(RIGHT(BF194,LEN(BF194) - SEARCH("-",BF194,1))), BF194)),"")</f>
        <v/>
      </c>
      <c r="BS194" t="str">
        <f>IF(BE194=SecDLookups!$R$3,BF194,"")</f>
        <v/>
      </c>
      <c r="BT194" t="str">
        <f>IF(BE194=SecDLookups!$R$4,BF194,"")</f>
        <v/>
      </c>
      <c r="BU194" t="str">
        <f>IF(BG194=SecDLookups!$S$2,TRIM(LEFT(BH194, SEARCH("-",BH194,1)-1)),"")</f>
        <v/>
      </c>
      <c r="BV194" t="str">
        <f>IF(BG194=SecDLookups!$S$2,TRIM(RIGHT(BH194,LEN(BH194) -  SEARCH("-",BH194,1))),"")</f>
        <v/>
      </c>
      <c r="BW194" t="str">
        <f>IF(BG194=SecDLookups!$S$3,BH194,"")</f>
        <v/>
      </c>
      <c r="BX194" t="str">
        <f>IF(BG194=SecDLookups!$S$4,BH194,"")</f>
        <v/>
      </c>
      <c r="BY194" t="str">
        <f>IF(BI194=SecDLookups!$T$2,TRIM(LEFT(BJ194, SEARCH("-",BJ194,1)-1)),"")</f>
        <v/>
      </c>
      <c r="BZ194" t="str">
        <f>IF(BI194=SecDLookups!$T$2,TRIM(RIGHT(BJ194,LEN(BJ194) -  SEARCH("-",BJ194,1))),"")</f>
        <v/>
      </c>
      <c r="CA194" t="str">
        <f>IF(BI194=SecDLookups!$T$3,BJ194,"")</f>
        <v/>
      </c>
      <c r="CB194" t="str">
        <f>IF(BI194=SecDLookups!$T$4,BJ194,"")</f>
        <v/>
      </c>
      <c r="CC194" t="str">
        <f>IF(BK194=SecDLookups!$U$2,TRIM(LEFT(BL194, SEARCH("-",BL194,1)-1)),"")</f>
        <v/>
      </c>
      <c r="CD194" t="str">
        <f>IF(BK194=SecDLookups!$U$2,TRIM(RIGHT(BL194,LEN(BL194) -  SEARCH("-",BL194,1))),"")</f>
        <v/>
      </c>
      <c r="CE194" t="str">
        <f>IF(BK194=SecDLookups!$U$3,BL194,"")</f>
        <v/>
      </c>
      <c r="CF194" t="str">
        <f>IF(BK194=SecDLookups!$U$4,BL194,"")</f>
        <v/>
      </c>
    </row>
    <row r="195" spans="22:84" x14ac:dyDescent="0.25">
      <c r="AB195" s="174"/>
      <c r="AC195" s="181">
        <f>'Securities Details'!C98</f>
        <v>0</v>
      </c>
      <c r="AD195" s="181">
        <f>'Securities Details'!D98</f>
        <v>0</v>
      </c>
      <c r="AE195" s="181">
        <f>'Securities Details'!E98</f>
        <v>0</v>
      </c>
      <c r="AF195" s="181">
        <f>'Securities Details'!F98</f>
        <v>0</v>
      </c>
      <c r="AG195" s="181">
        <f>'Securities Details'!G98</f>
        <v>0</v>
      </c>
      <c r="AH195" s="181">
        <f>'Securities Details'!H98</f>
        <v>0</v>
      </c>
      <c r="AI195" s="181">
        <f>'Securities Details'!I98</f>
        <v>0</v>
      </c>
      <c r="AJ195" s="181" t="str">
        <f t="shared" si="1"/>
        <v>0</v>
      </c>
      <c r="AK195" s="181">
        <f>'Securities Details'!K98</f>
        <v>0</v>
      </c>
      <c r="AL195" s="181">
        <f>'Securities Details'!L98</f>
        <v>0</v>
      </c>
      <c r="AM195" s="186">
        <f>'Securities Details'!M98</f>
        <v>0</v>
      </c>
      <c r="AN195" s="181">
        <f>'Securities Details'!N98</f>
        <v>0</v>
      </c>
      <c r="AO195" s="181">
        <f>'Securities Details'!O98</f>
        <v>0</v>
      </c>
      <c r="AP195" s="181">
        <f>'Securities Details'!P98</f>
        <v>0</v>
      </c>
      <c r="AQ195" s="181">
        <f>'Securities Details'!Q98</f>
        <v>0</v>
      </c>
      <c r="AR195" s="181">
        <f>'Securities Details'!R98</f>
        <v>0</v>
      </c>
      <c r="AS195" s="186">
        <f>'Securities Details'!S98</f>
        <v>0</v>
      </c>
      <c r="AT195" s="181">
        <f>'Securities Details'!T98</f>
        <v>0</v>
      </c>
      <c r="AU195" s="181">
        <f>'Securities Details'!U98</f>
        <v>0</v>
      </c>
      <c r="AV195" s="181" t="str">
        <f>IF(AU195="Yes",'Securities Details'!V98,"")</f>
        <v/>
      </c>
      <c r="AW195" s="181">
        <f>'Securities Details'!W98</f>
        <v>0</v>
      </c>
      <c r="AX195" s="181">
        <f>'Securities Details'!X98</f>
        <v>0</v>
      </c>
      <c r="AY195" s="186" t="str">
        <f>IF(AND(NOT(ISBLANK('Securities Details'!Y98)),AU195="Yes"),'Securities Details'!Y98,"")</f>
        <v/>
      </c>
      <c r="AZ195" s="181" t="str">
        <f>IF(AU195="Yes",'Securities Details'!Z98,"")</f>
        <v/>
      </c>
      <c r="BA195" s="181" t="e">
        <f>'Securities Details'!#REF!</f>
        <v>#REF!</v>
      </c>
      <c r="BB195" s="181" t="str">
        <f>IF(AU195="Yes",'Securities Details'!AA98,"")</f>
        <v/>
      </c>
      <c r="BC195" s="181" t="str">
        <f>IF(ISBLANK('Securities Details'!AB98),"",0)</f>
        <v/>
      </c>
      <c r="BD195" s="181">
        <f>'Securities Details'!AC98</f>
        <v>0</v>
      </c>
      <c r="BE195" s="181">
        <f>'Securities Details'!AD98</f>
        <v>0</v>
      </c>
      <c r="BF195" s="595">
        <f>'Securities Details'!AE98</f>
        <v>0</v>
      </c>
      <c r="BG195" s="181">
        <f>'Securities Details'!AF98</f>
        <v>0</v>
      </c>
      <c r="BH195" s="181">
        <f>'Securities Details'!AG98</f>
        <v>0</v>
      </c>
      <c r="BI195" s="181">
        <f>'Securities Details'!AH98</f>
        <v>0</v>
      </c>
      <c r="BJ195" s="181">
        <f>'Securities Details'!AI98</f>
        <v>0</v>
      </c>
      <c r="BK195" s="181">
        <f>'Securities Details'!AJ98</f>
        <v>0</v>
      </c>
      <c r="BL195" s="181">
        <f>'Securities Details'!AK98</f>
        <v>0</v>
      </c>
      <c r="BM195" s="181">
        <f>'Securities Details'!AL98</f>
        <v>0</v>
      </c>
      <c r="BN195" s="181" t="str">
        <f>IF('Securities Details'!AM98 = "","",IF('Securities Details'!$E$11="Yes",'Securities Details'!AM98,""))</f>
        <v/>
      </c>
      <c r="BO195" s="181" t="str">
        <f>IF('Securities Details'!AN98="","",IF('Securities Details'!$E$11="Yes",'Securities Details'!AN98,""))</f>
        <v/>
      </c>
      <c r="BP195" s="181" t="str">
        <f>IF('Securities Details'!$E$11="Yes",'Securities Details'!AO98,"")</f>
        <v/>
      </c>
      <c r="BQ195" t="str">
        <f>IF(BE195=SecDLookups!$R$2, (
IF(ISNUMBER(SEARCH("-",BF195)), TRIM(LEFT(BF195, SEARCH("-",BF195,1)-1)), BF195)),"")</f>
        <v/>
      </c>
      <c r="BR195" t="str">
        <f>IF(BE195=SecDLookups!$R$2, (
IF(ISNUMBER(SEARCH("-",BF195)), TRIM(RIGHT(BF195,LEN(BF195) - SEARCH("-",BF195,1))), BF195)),"")</f>
        <v/>
      </c>
      <c r="BS195" t="str">
        <f>IF(BE195=SecDLookups!$R$3,BF195,"")</f>
        <v/>
      </c>
      <c r="BT195" t="str">
        <f>IF(BE195=SecDLookups!$R$4,BF195,"")</f>
        <v/>
      </c>
      <c r="BU195" t="str">
        <f>IF(BG195=SecDLookups!$S$2,TRIM(LEFT(BH195, SEARCH("-",BH195,1)-1)),"")</f>
        <v/>
      </c>
      <c r="BV195" t="str">
        <f>IF(BG195=SecDLookups!$S$2,TRIM(RIGHT(BH195,LEN(BH195) -  SEARCH("-",BH195,1))),"")</f>
        <v/>
      </c>
      <c r="BW195" t="str">
        <f>IF(BG195=SecDLookups!$S$3,BH195,"")</f>
        <v/>
      </c>
      <c r="BX195" t="str">
        <f>IF(BG195=SecDLookups!$S$4,BH195,"")</f>
        <v/>
      </c>
      <c r="BY195" t="str">
        <f>IF(BI195=SecDLookups!$T$2,TRIM(LEFT(BJ195, SEARCH("-",BJ195,1)-1)),"")</f>
        <v/>
      </c>
      <c r="BZ195" t="str">
        <f>IF(BI195=SecDLookups!$T$2,TRIM(RIGHT(BJ195,LEN(BJ195) -  SEARCH("-",BJ195,1))),"")</f>
        <v/>
      </c>
      <c r="CA195" t="str">
        <f>IF(BI195=SecDLookups!$T$3,BJ195,"")</f>
        <v/>
      </c>
      <c r="CB195" t="str">
        <f>IF(BI195=SecDLookups!$T$4,BJ195,"")</f>
        <v/>
      </c>
      <c r="CC195" t="str">
        <f>IF(BK195=SecDLookups!$U$2,TRIM(LEFT(BL195, SEARCH("-",BL195,1)-1)),"")</f>
        <v/>
      </c>
      <c r="CD195" t="str">
        <f>IF(BK195=SecDLookups!$U$2,TRIM(RIGHT(BL195,LEN(BL195) -  SEARCH("-",BL195,1))),"")</f>
        <v/>
      </c>
      <c r="CE195" t="str">
        <f>IF(BK195=SecDLookups!$U$3,BL195,"")</f>
        <v/>
      </c>
      <c r="CF195" t="str">
        <f>IF(BK195=SecDLookups!$U$4,BL195,"")</f>
        <v/>
      </c>
    </row>
    <row r="196" spans="22:84" x14ac:dyDescent="0.25">
      <c r="AB196" s="174"/>
      <c r="AC196" s="181">
        <f>'Securities Details'!C99</f>
        <v>0</v>
      </c>
      <c r="AD196" s="181">
        <f>'Securities Details'!D99</f>
        <v>0</v>
      </c>
      <c r="AE196" s="181">
        <f>'Securities Details'!E99</f>
        <v>0</v>
      </c>
      <c r="AF196" s="181">
        <f>'Securities Details'!F99</f>
        <v>0</v>
      </c>
      <c r="AG196" s="181">
        <f>'Securities Details'!G99</f>
        <v>0</v>
      </c>
      <c r="AH196" s="181">
        <f>'Securities Details'!H99</f>
        <v>0</v>
      </c>
      <c r="AI196" s="181">
        <f>'Securities Details'!I99</f>
        <v>0</v>
      </c>
      <c r="AJ196" s="181" t="str">
        <f t="shared" si="1"/>
        <v>0</v>
      </c>
      <c r="AK196" s="181">
        <f>'Securities Details'!K99</f>
        <v>0</v>
      </c>
      <c r="AL196" s="181">
        <f>'Securities Details'!L99</f>
        <v>0</v>
      </c>
      <c r="AM196" s="186">
        <f>'Securities Details'!M99</f>
        <v>0</v>
      </c>
      <c r="AN196" s="181">
        <f>'Securities Details'!N99</f>
        <v>0</v>
      </c>
      <c r="AO196" s="181">
        <f>'Securities Details'!O99</f>
        <v>0</v>
      </c>
      <c r="AP196" s="181">
        <f>'Securities Details'!P99</f>
        <v>0</v>
      </c>
      <c r="AQ196" s="181">
        <f>'Securities Details'!Q99</f>
        <v>0</v>
      </c>
      <c r="AR196" s="181">
        <f>'Securities Details'!R99</f>
        <v>0</v>
      </c>
      <c r="AS196" s="186">
        <f>'Securities Details'!S99</f>
        <v>0</v>
      </c>
      <c r="AT196" s="181">
        <f>'Securities Details'!T99</f>
        <v>0</v>
      </c>
      <c r="AU196" s="181">
        <f>'Securities Details'!U99</f>
        <v>0</v>
      </c>
      <c r="AV196" s="181" t="str">
        <f>IF(AU196="Yes",'Securities Details'!V99,"")</f>
        <v/>
      </c>
      <c r="AW196" s="181">
        <f>'Securities Details'!W99</f>
        <v>0</v>
      </c>
      <c r="AX196" s="181">
        <f>'Securities Details'!X99</f>
        <v>0</v>
      </c>
      <c r="AY196" s="186" t="str">
        <f>IF(AND(NOT(ISBLANK('Securities Details'!Y99)),AU196="Yes"),'Securities Details'!Y99,"")</f>
        <v/>
      </c>
      <c r="AZ196" s="181" t="str">
        <f>IF(AU196="Yes",'Securities Details'!Z99,"")</f>
        <v/>
      </c>
      <c r="BA196" s="181" t="e">
        <f>'Securities Details'!#REF!</f>
        <v>#REF!</v>
      </c>
      <c r="BB196" s="181" t="str">
        <f>IF(AU196="Yes",'Securities Details'!AA99,"")</f>
        <v/>
      </c>
      <c r="BC196" s="181" t="str">
        <f>IF(ISBLANK('Securities Details'!AB99),"",0)</f>
        <v/>
      </c>
      <c r="BD196" s="181">
        <f>'Securities Details'!AC99</f>
        <v>0</v>
      </c>
      <c r="BE196" s="181">
        <f>'Securities Details'!AD99</f>
        <v>0</v>
      </c>
      <c r="BF196" s="595">
        <f>'Securities Details'!AE99</f>
        <v>0</v>
      </c>
      <c r="BG196" s="181">
        <f>'Securities Details'!AF99</f>
        <v>0</v>
      </c>
      <c r="BH196" s="181">
        <f>'Securities Details'!AG99</f>
        <v>0</v>
      </c>
      <c r="BI196" s="181">
        <f>'Securities Details'!AH99</f>
        <v>0</v>
      </c>
      <c r="BJ196" s="181">
        <f>'Securities Details'!AI99</f>
        <v>0</v>
      </c>
      <c r="BK196" s="181">
        <f>'Securities Details'!AJ99</f>
        <v>0</v>
      </c>
      <c r="BL196" s="181">
        <f>'Securities Details'!AK99</f>
        <v>0</v>
      </c>
      <c r="BM196" s="181">
        <f>'Securities Details'!AL99</f>
        <v>0</v>
      </c>
      <c r="BN196" s="181" t="str">
        <f>IF('Securities Details'!AM99 = "","",IF('Securities Details'!$E$11="Yes",'Securities Details'!AM99,""))</f>
        <v/>
      </c>
      <c r="BO196" s="181" t="str">
        <f>IF('Securities Details'!AN99="","",IF('Securities Details'!$E$11="Yes",'Securities Details'!AN99,""))</f>
        <v/>
      </c>
      <c r="BP196" s="181" t="str">
        <f>IF('Securities Details'!$E$11="Yes",'Securities Details'!AO99,"")</f>
        <v/>
      </c>
      <c r="BQ196" t="str">
        <f>IF(BE196=SecDLookups!$R$2, (
IF(ISNUMBER(SEARCH("-",BF196)), TRIM(LEFT(BF196, SEARCH("-",BF196,1)-1)), BF196)),"")</f>
        <v/>
      </c>
      <c r="BR196" t="str">
        <f>IF(BE196=SecDLookups!$R$2, (
IF(ISNUMBER(SEARCH("-",BF196)), TRIM(RIGHT(BF196,LEN(BF196) - SEARCH("-",BF196,1))), BF196)),"")</f>
        <v/>
      </c>
      <c r="BS196" t="str">
        <f>IF(BE196=SecDLookups!$R$3,BF196,"")</f>
        <v/>
      </c>
      <c r="BT196" t="str">
        <f>IF(BE196=SecDLookups!$R$4,BF196,"")</f>
        <v/>
      </c>
      <c r="BU196" t="str">
        <f>IF(BG196=SecDLookups!$S$2,TRIM(LEFT(BH196, SEARCH("-",BH196,1)-1)),"")</f>
        <v/>
      </c>
      <c r="BV196" t="str">
        <f>IF(BG196=SecDLookups!$S$2,TRIM(RIGHT(BH196,LEN(BH196) -  SEARCH("-",BH196,1))),"")</f>
        <v/>
      </c>
      <c r="BW196" t="str">
        <f>IF(BG196=SecDLookups!$S$3,BH196,"")</f>
        <v/>
      </c>
      <c r="BX196" t="str">
        <f>IF(BG196=SecDLookups!$S$4,BH196,"")</f>
        <v/>
      </c>
      <c r="BY196" t="str">
        <f>IF(BI196=SecDLookups!$T$2,TRIM(LEFT(BJ196, SEARCH("-",BJ196,1)-1)),"")</f>
        <v/>
      </c>
      <c r="BZ196" t="str">
        <f>IF(BI196=SecDLookups!$T$2,TRIM(RIGHT(BJ196,LEN(BJ196) -  SEARCH("-",BJ196,1))),"")</f>
        <v/>
      </c>
      <c r="CA196" t="str">
        <f>IF(BI196=SecDLookups!$T$3,BJ196,"")</f>
        <v/>
      </c>
      <c r="CB196" t="str">
        <f>IF(BI196=SecDLookups!$T$4,BJ196,"")</f>
        <v/>
      </c>
      <c r="CC196" t="str">
        <f>IF(BK196=SecDLookups!$U$2,TRIM(LEFT(BL196, SEARCH("-",BL196,1)-1)),"")</f>
        <v/>
      </c>
      <c r="CD196" t="str">
        <f>IF(BK196=SecDLookups!$U$2,TRIM(RIGHT(BL196,LEN(BL196) -  SEARCH("-",BL196,1))),"")</f>
        <v/>
      </c>
      <c r="CE196" t="str">
        <f>IF(BK196=SecDLookups!$U$3,BL196,"")</f>
        <v/>
      </c>
      <c r="CF196" t="str">
        <f>IF(BK196=SecDLookups!$U$4,BL196,"")</f>
        <v/>
      </c>
    </row>
    <row r="197" spans="22:84" x14ac:dyDescent="0.25">
      <c r="AB197" s="174"/>
      <c r="AC197" s="181">
        <f>'Securities Details'!C100</f>
        <v>0</v>
      </c>
      <c r="AD197" s="181">
        <f>'Securities Details'!D100</f>
        <v>0</v>
      </c>
      <c r="AE197" s="181">
        <f>'Securities Details'!E100</f>
        <v>0</v>
      </c>
      <c r="AF197" s="181">
        <f>'Securities Details'!F100</f>
        <v>0</v>
      </c>
      <c r="AG197" s="181">
        <f>'Securities Details'!G100</f>
        <v>0</v>
      </c>
      <c r="AH197" s="181">
        <f>'Securities Details'!H100</f>
        <v>0</v>
      </c>
      <c r="AI197" s="181">
        <f>'Securities Details'!I100</f>
        <v>0</v>
      </c>
      <c r="AJ197" s="181" t="str">
        <f t="shared" si="1"/>
        <v>0</v>
      </c>
      <c r="AK197" s="181">
        <f>'Securities Details'!K100</f>
        <v>0</v>
      </c>
      <c r="AL197" s="181">
        <f>'Securities Details'!L100</f>
        <v>0</v>
      </c>
      <c r="AM197" s="186">
        <f>'Securities Details'!M100</f>
        <v>0</v>
      </c>
      <c r="AN197" s="181">
        <f>'Securities Details'!N100</f>
        <v>0</v>
      </c>
      <c r="AO197" s="181">
        <f>'Securities Details'!O100</f>
        <v>0</v>
      </c>
      <c r="AP197" s="181">
        <f>'Securities Details'!P100</f>
        <v>0</v>
      </c>
      <c r="AQ197" s="181">
        <f>'Securities Details'!Q100</f>
        <v>0</v>
      </c>
      <c r="AR197" s="181">
        <f>'Securities Details'!R100</f>
        <v>0</v>
      </c>
      <c r="AS197" s="186">
        <f>'Securities Details'!S100</f>
        <v>0</v>
      </c>
      <c r="AT197" s="181">
        <f>'Securities Details'!T100</f>
        <v>0</v>
      </c>
      <c r="AU197" s="181">
        <f>'Securities Details'!U100</f>
        <v>0</v>
      </c>
      <c r="AV197" s="181" t="str">
        <f>IF(AU197="Yes",'Securities Details'!V100,"")</f>
        <v/>
      </c>
      <c r="AW197" s="181">
        <f>'Securities Details'!W100</f>
        <v>0</v>
      </c>
      <c r="AX197" s="181">
        <f>'Securities Details'!X100</f>
        <v>0</v>
      </c>
      <c r="AY197" s="186" t="str">
        <f>IF(AND(NOT(ISBLANK('Securities Details'!Y100)),AU197="Yes"),'Securities Details'!Y100,"")</f>
        <v/>
      </c>
      <c r="AZ197" s="181" t="str">
        <f>IF(AU197="Yes",'Securities Details'!Z100,"")</f>
        <v/>
      </c>
      <c r="BA197" s="181" t="e">
        <f>'Securities Details'!#REF!</f>
        <v>#REF!</v>
      </c>
      <c r="BB197" s="181" t="str">
        <f>IF(AU197="Yes",'Securities Details'!AA100,"")</f>
        <v/>
      </c>
      <c r="BC197" s="181" t="str">
        <f>IF(ISBLANK('Securities Details'!AB100),"",0)</f>
        <v/>
      </c>
      <c r="BD197" s="181">
        <f>'Securities Details'!AC100</f>
        <v>0</v>
      </c>
      <c r="BE197" s="181">
        <f>'Securities Details'!AD100</f>
        <v>0</v>
      </c>
      <c r="BF197" s="595">
        <f>'Securities Details'!AE100</f>
        <v>0</v>
      </c>
      <c r="BG197" s="181">
        <f>'Securities Details'!AF100</f>
        <v>0</v>
      </c>
      <c r="BH197" s="181">
        <f>'Securities Details'!AG100</f>
        <v>0</v>
      </c>
      <c r="BI197" s="181">
        <f>'Securities Details'!AH100</f>
        <v>0</v>
      </c>
      <c r="BJ197" s="181">
        <f>'Securities Details'!AI100</f>
        <v>0</v>
      </c>
      <c r="BK197" s="181">
        <f>'Securities Details'!AJ100</f>
        <v>0</v>
      </c>
      <c r="BL197" s="181">
        <f>'Securities Details'!AK100</f>
        <v>0</v>
      </c>
      <c r="BM197" s="181">
        <f>'Securities Details'!AL100</f>
        <v>0</v>
      </c>
      <c r="BN197" s="181" t="str">
        <f>IF('Securities Details'!AM100 = "","",IF('Securities Details'!$E$11="Yes",'Securities Details'!AM100,""))</f>
        <v/>
      </c>
      <c r="BO197" s="181" t="str">
        <f>IF('Securities Details'!AN100="","",IF('Securities Details'!$E$11="Yes",'Securities Details'!AN100,""))</f>
        <v/>
      </c>
      <c r="BP197" s="181" t="str">
        <f>IF('Securities Details'!$E$11="Yes",'Securities Details'!AO100,"")</f>
        <v/>
      </c>
      <c r="BQ197" t="str">
        <f>IF(BE197=SecDLookups!$R$2, (
IF(ISNUMBER(SEARCH("-",BF197)), TRIM(LEFT(BF197, SEARCH("-",BF197,1)-1)), BF197)),"")</f>
        <v/>
      </c>
      <c r="BR197" t="str">
        <f>IF(BE197=SecDLookups!$R$2, (
IF(ISNUMBER(SEARCH("-",BF197)), TRIM(RIGHT(BF197,LEN(BF197) - SEARCH("-",BF197,1))), BF197)),"")</f>
        <v/>
      </c>
      <c r="BS197" t="str">
        <f>IF(BE197=SecDLookups!$R$3,BF197,"")</f>
        <v/>
      </c>
      <c r="BT197" t="str">
        <f>IF(BE197=SecDLookups!$R$4,BF197,"")</f>
        <v/>
      </c>
      <c r="BU197" t="str">
        <f>IF(BG197=SecDLookups!$S$2,TRIM(LEFT(BH197, SEARCH("-",BH197,1)-1)),"")</f>
        <v/>
      </c>
      <c r="BV197" t="str">
        <f>IF(BG197=SecDLookups!$S$2,TRIM(RIGHT(BH197,LEN(BH197) -  SEARCH("-",BH197,1))),"")</f>
        <v/>
      </c>
      <c r="BW197" t="str">
        <f>IF(BG197=SecDLookups!$S$3,BH197,"")</f>
        <v/>
      </c>
      <c r="BX197" t="str">
        <f>IF(BG197=SecDLookups!$S$4,BH197,"")</f>
        <v/>
      </c>
      <c r="BY197" t="str">
        <f>IF(BI197=SecDLookups!$T$2,TRIM(LEFT(BJ197, SEARCH("-",BJ197,1)-1)),"")</f>
        <v/>
      </c>
      <c r="BZ197" t="str">
        <f>IF(BI197=SecDLookups!$T$2,TRIM(RIGHT(BJ197,LEN(BJ197) -  SEARCH("-",BJ197,1))),"")</f>
        <v/>
      </c>
      <c r="CA197" t="str">
        <f>IF(BI197=SecDLookups!$T$3,BJ197,"")</f>
        <v/>
      </c>
      <c r="CB197" t="str">
        <f>IF(BI197=SecDLookups!$T$4,BJ197,"")</f>
        <v/>
      </c>
      <c r="CC197" t="str">
        <f>IF(BK197=SecDLookups!$U$2,TRIM(LEFT(BL197, SEARCH("-",BL197,1)-1)),"")</f>
        <v/>
      </c>
      <c r="CD197" t="str">
        <f>IF(BK197=SecDLookups!$U$2,TRIM(RIGHT(BL197,LEN(BL197) -  SEARCH("-",BL197,1))),"")</f>
        <v/>
      </c>
      <c r="CE197" t="str">
        <f>IF(BK197=SecDLookups!$U$3,BL197,"")</f>
        <v/>
      </c>
      <c r="CF197" t="str">
        <f>IF(BK197=SecDLookups!$U$4,BL197,"")</f>
        <v/>
      </c>
    </row>
    <row r="198" spans="22:84" x14ac:dyDescent="0.25">
      <c r="AB198" s="174"/>
      <c r="AC198" s="181">
        <f>'Securities Details'!C101</f>
        <v>0</v>
      </c>
      <c r="AD198" s="181">
        <f>'Securities Details'!D101</f>
        <v>0</v>
      </c>
      <c r="AE198" s="181">
        <f>'Securities Details'!E101</f>
        <v>0</v>
      </c>
      <c r="AF198" s="181">
        <f>'Securities Details'!F101</f>
        <v>0</v>
      </c>
      <c r="AG198" s="181">
        <f>'Securities Details'!G101</f>
        <v>0</v>
      </c>
      <c r="AH198" s="181">
        <f>'Securities Details'!H101</f>
        <v>0</v>
      </c>
      <c r="AI198" s="181">
        <f>'Securities Details'!I101</f>
        <v>0</v>
      </c>
      <c r="AJ198" s="181" t="str">
        <f t="shared" si="1"/>
        <v>0</v>
      </c>
      <c r="AK198" s="181">
        <f>'Securities Details'!K101</f>
        <v>0</v>
      </c>
      <c r="AL198" s="181">
        <f>'Securities Details'!L101</f>
        <v>0</v>
      </c>
      <c r="AM198" s="186">
        <f>'Securities Details'!M101</f>
        <v>0</v>
      </c>
      <c r="AN198" s="181">
        <f>'Securities Details'!N101</f>
        <v>0</v>
      </c>
      <c r="AO198" s="181">
        <f>'Securities Details'!O101</f>
        <v>0</v>
      </c>
      <c r="AP198" s="181">
        <f>'Securities Details'!P101</f>
        <v>0</v>
      </c>
      <c r="AQ198" s="181">
        <f>'Securities Details'!Q101</f>
        <v>0</v>
      </c>
      <c r="AR198" s="181">
        <f>'Securities Details'!R101</f>
        <v>0</v>
      </c>
      <c r="AS198" s="186">
        <f>'Securities Details'!S101</f>
        <v>0</v>
      </c>
      <c r="AT198" s="181">
        <f>'Securities Details'!T101</f>
        <v>0</v>
      </c>
      <c r="AU198" s="181">
        <f>'Securities Details'!U101</f>
        <v>0</v>
      </c>
      <c r="AV198" s="181" t="str">
        <f>IF(AU198="Yes",'Securities Details'!V101,"")</f>
        <v/>
      </c>
      <c r="AW198" s="181">
        <f>'Securities Details'!W101</f>
        <v>0</v>
      </c>
      <c r="AX198" s="181">
        <f>'Securities Details'!X101</f>
        <v>0</v>
      </c>
      <c r="AY198" s="186" t="str">
        <f>IF(AND(NOT(ISBLANK('Securities Details'!Y101)),AU198="Yes"),'Securities Details'!Y101,"")</f>
        <v/>
      </c>
      <c r="AZ198" s="181" t="str">
        <f>IF(AU198="Yes",'Securities Details'!Z101,"")</f>
        <v/>
      </c>
      <c r="BA198" s="181" t="e">
        <f>'Securities Details'!#REF!</f>
        <v>#REF!</v>
      </c>
      <c r="BB198" s="181" t="str">
        <f>IF(AU198="Yes",'Securities Details'!AA101,"")</f>
        <v/>
      </c>
      <c r="BC198" s="181" t="str">
        <f>IF(ISBLANK('Securities Details'!AB101),"",0)</f>
        <v/>
      </c>
      <c r="BD198" s="181">
        <f>'Securities Details'!AC101</f>
        <v>0</v>
      </c>
      <c r="BE198" s="181">
        <f>'Securities Details'!AD101</f>
        <v>0</v>
      </c>
      <c r="BF198" s="595">
        <f>'Securities Details'!AE101</f>
        <v>0</v>
      </c>
      <c r="BG198" s="181">
        <f>'Securities Details'!AF101</f>
        <v>0</v>
      </c>
      <c r="BH198" s="181">
        <f>'Securities Details'!AG101</f>
        <v>0</v>
      </c>
      <c r="BI198" s="181">
        <f>'Securities Details'!AH101</f>
        <v>0</v>
      </c>
      <c r="BJ198" s="181">
        <f>'Securities Details'!AI101</f>
        <v>0</v>
      </c>
      <c r="BK198" s="181">
        <f>'Securities Details'!AJ101</f>
        <v>0</v>
      </c>
      <c r="BL198" s="181">
        <f>'Securities Details'!AK101</f>
        <v>0</v>
      </c>
      <c r="BM198" s="181">
        <f>'Securities Details'!AL101</f>
        <v>0</v>
      </c>
      <c r="BN198" s="181" t="str">
        <f>IF('Securities Details'!AM101 = "","",IF('Securities Details'!$E$11="Yes",'Securities Details'!AM101,""))</f>
        <v/>
      </c>
      <c r="BO198" s="181" t="str">
        <f>IF('Securities Details'!AN101="","",IF('Securities Details'!$E$11="Yes",'Securities Details'!AN101,""))</f>
        <v/>
      </c>
      <c r="BP198" s="181" t="str">
        <f>IF('Securities Details'!$E$11="Yes",'Securities Details'!AO101,"")</f>
        <v/>
      </c>
      <c r="BQ198" t="str">
        <f>IF(BE198=SecDLookups!$R$2, (
IF(ISNUMBER(SEARCH("-",BF198)), TRIM(LEFT(BF198, SEARCH("-",BF198,1)-1)), BF198)),"")</f>
        <v/>
      </c>
      <c r="BR198" t="str">
        <f>IF(BE198=SecDLookups!$R$2, (
IF(ISNUMBER(SEARCH("-",BF198)), TRIM(RIGHT(BF198,LEN(BF198) - SEARCH("-",BF198,1))), BF198)),"")</f>
        <v/>
      </c>
      <c r="BS198" t="str">
        <f>IF(BE198=SecDLookups!$R$3,BF198,"")</f>
        <v/>
      </c>
      <c r="BT198" t="str">
        <f>IF(BE198=SecDLookups!$R$4,BF198,"")</f>
        <v/>
      </c>
      <c r="BU198" t="str">
        <f>IF(BG198=SecDLookups!$S$2,TRIM(LEFT(BH198, SEARCH("-",BH198,1)-1)),"")</f>
        <v/>
      </c>
      <c r="BV198" t="str">
        <f>IF(BG198=SecDLookups!$S$2,TRIM(RIGHT(BH198,LEN(BH198) -  SEARCH("-",BH198,1))),"")</f>
        <v/>
      </c>
      <c r="BW198" t="str">
        <f>IF(BG198=SecDLookups!$S$3,BH198,"")</f>
        <v/>
      </c>
      <c r="BX198" t="str">
        <f>IF(BG198=SecDLookups!$S$4,BH198,"")</f>
        <v/>
      </c>
      <c r="BY198" t="str">
        <f>IF(BI198=SecDLookups!$T$2,TRIM(LEFT(BJ198, SEARCH("-",BJ198,1)-1)),"")</f>
        <v/>
      </c>
      <c r="BZ198" t="str">
        <f>IF(BI198=SecDLookups!$T$2,TRIM(RIGHT(BJ198,LEN(BJ198) -  SEARCH("-",BJ198,1))),"")</f>
        <v/>
      </c>
      <c r="CA198" t="str">
        <f>IF(BI198=SecDLookups!$T$3,BJ198,"")</f>
        <v/>
      </c>
      <c r="CB198" t="str">
        <f>IF(BI198=SecDLookups!$T$4,BJ198,"")</f>
        <v/>
      </c>
      <c r="CC198" t="str">
        <f>IF(BK198=SecDLookups!$U$2,TRIM(LEFT(BL198, SEARCH("-",BL198,1)-1)),"")</f>
        <v/>
      </c>
      <c r="CD198" t="str">
        <f>IF(BK198=SecDLookups!$U$2,TRIM(RIGHT(BL198,LEN(BL198) -  SEARCH("-",BL198,1))),"")</f>
        <v/>
      </c>
      <c r="CE198" t="str">
        <f>IF(BK198=SecDLookups!$U$3,BL198,"")</f>
        <v/>
      </c>
      <c r="CF198" t="str">
        <f>IF(BK198=SecDLookups!$U$4,BL198,"")</f>
        <v/>
      </c>
    </row>
    <row r="199" spans="22:84" x14ac:dyDescent="0.25">
      <c r="AB199" s="174"/>
      <c r="AC199" s="181">
        <f>'Securities Details'!C102</f>
        <v>0</v>
      </c>
      <c r="AD199" s="181">
        <f>'Securities Details'!D102</f>
        <v>0</v>
      </c>
      <c r="AE199" s="181">
        <f>'Securities Details'!E102</f>
        <v>0</v>
      </c>
      <c r="AF199" s="181">
        <f>'Securities Details'!F102</f>
        <v>0</v>
      </c>
      <c r="AG199" s="181">
        <f>'Securities Details'!G102</f>
        <v>0</v>
      </c>
      <c r="AH199" s="181">
        <f>'Securities Details'!H102</f>
        <v>0</v>
      </c>
      <c r="AI199" s="181">
        <f>'Securities Details'!I102</f>
        <v>0</v>
      </c>
      <c r="AJ199" s="181" t="str">
        <f t="shared" si="1"/>
        <v>0</v>
      </c>
      <c r="AK199" s="181">
        <f>'Securities Details'!K102</f>
        <v>0</v>
      </c>
      <c r="AL199" s="181">
        <f>'Securities Details'!L102</f>
        <v>0</v>
      </c>
      <c r="AM199" s="186">
        <f>'Securities Details'!M102</f>
        <v>0</v>
      </c>
      <c r="AN199" s="181">
        <f>'Securities Details'!N102</f>
        <v>0</v>
      </c>
      <c r="AO199" s="181">
        <f>'Securities Details'!O102</f>
        <v>0</v>
      </c>
      <c r="AP199" s="181">
        <f>'Securities Details'!P102</f>
        <v>0</v>
      </c>
      <c r="AQ199" s="181">
        <f>'Securities Details'!Q102</f>
        <v>0</v>
      </c>
      <c r="AR199" s="181">
        <f>'Securities Details'!R102</f>
        <v>0</v>
      </c>
      <c r="AS199" s="186">
        <f>'Securities Details'!S102</f>
        <v>0</v>
      </c>
      <c r="AT199" s="181">
        <f>'Securities Details'!T102</f>
        <v>0</v>
      </c>
      <c r="AU199" s="181">
        <f>'Securities Details'!U102</f>
        <v>0</v>
      </c>
      <c r="AV199" s="181" t="str">
        <f>IF(AU199="Yes",'Securities Details'!V102,"")</f>
        <v/>
      </c>
      <c r="AW199" s="181">
        <f>'Securities Details'!W102</f>
        <v>0</v>
      </c>
      <c r="AX199" s="181">
        <f>'Securities Details'!X102</f>
        <v>0</v>
      </c>
      <c r="AY199" s="186" t="str">
        <f>IF(AND(NOT(ISBLANK('Securities Details'!Y102)),AU199="Yes"),'Securities Details'!Y102,"")</f>
        <v/>
      </c>
      <c r="AZ199" s="181" t="str">
        <f>IF(AU199="Yes",'Securities Details'!Z102,"")</f>
        <v/>
      </c>
      <c r="BA199" s="181" t="e">
        <f>'Securities Details'!#REF!</f>
        <v>#REF!</v>
      </c>
      <c r="BB199" s="181" t="str">
        <f>IF(AU199="Yes",'Securities Details'!AA102,"")</f>
        <v/>
      </c>
      <c r="BC199" s="181" t="str">
        <f>IF(ISBLANK('Securities Details'!AB102),"",0)</f>
        <v/>
      </c>
      <c r="BD199" s="181">
        <f>'Securities Details'!AC102</f>
        <v>0</v>
      </c>
      <c r="BE199" s="181">
        <f>'Securities Details'!AD102</f>
        <v>0</v>
      </c>
      <c r="BF199" s="595">
        <f>'Securities Details'!AE102</f>
        <v>0</v>
      </c>
      <c r="BG199" s="181">
        <f>'Securities Details'!AF102</f>
        <v>0</v>
      </c>
      <c r="BH199" s="181">
        <f>'Securities Details'!AG102</f>
        <v>0</v>
      </c>
      <c r="BI199" s="181">
        <f>'Securities Details'!AH102</f>
        <v>0</v>
      </c>
      <c r="BJ199" s="181">
        <f>'Securities Details'!AI102</f>
        <v>0</v>
      </c>
      <c r="BK199" s="181">
        <f>'Securities Details'!AJ102</f>
        <v>0</v>
      </c>
      <c r="BL199" s="181">
        <f>'Securities Details'!AK102</f>
        <v>0</v>
      </c>
      <c r="BM199" s="181">
        <f>'Securities Details'!AL102</f>
        <v>0</v>
      </c>
      <c r="BN199" s="181" t="str">
        <f>IF('Securities Details'!AM102 = "","",IF('Securities Details'!$E$11="Yes",'Securities Details'!AM102,""))</f>
        <v/>
      </c>
      <c r="BO199" s="181" t="str">
        <f>IF('Securities Details'!AN102="","",IF('Securities Details'!$E$11="Yes",'Securities Details'!AN102,""))</f>
        <v/>
      </c>
      <c r="BP199" s="181" t="str">
        <f>IF('Securities Details'!$E$11="Yes",'Securities Details'!AO102,"")</f>
        <v/>
      </c>
      <c r="BQ199" t="str">
        <f>IF(BE199=SecDLookups!$R$2, (
IF(ISNUMBER(SEARCH("-",BF199)), TRIM(LEFT(BF199, SEARCH("-",BF199,1)-1)), BF199)),"")</f>
        <v/>
      </c>
      <c r="BR199" t="str">
        <f>IF(BE199=SecDLookups!$R$2, (
IF(ISNUMBER(SEARCH("-",BF199)), TRIM(RIGHT(BF199,LEN(BF199) - SEARCH("-",BF199,1))), BF199)),"")</f>
        <v/>
      </c>
      <c r="BS199" t="str">
        <f>IF(BE199=SecDLookups!$R$3,BF199,"")</f>
        <v/>
      </c>
      <c r="BT199" t="str">
        <f>IF(BE199=SecDLookups!$R$4,BF199,"")</f>
        <v/>
      </c>
      <c r="BU199" t="str">
        <f>IF(BG199=SecDLookups!$S$2,TRIM(LEFT(BH199, SEARCH("-",BH199,1)-1)),"")</f>
        <v/>
      </c>
      <c r="BV199" t="str">
        <f>IF(BG199=SecDLookups!$S$2,TRIM(RIGHT(BH199,LEN(BH199) -  SEARCH("-",BH199,1))),"")</f>
        <v/>
      </c>
      <c r="BW199" t="str">
        <f>IF(BG199=SecDLookups!$S$3,BH199,"")</f>
        <v/>
      </c>
      <c r="BX199" t="str">
        <f>IF(BG199=SecDLookups!$S$4,BH199,"")</f>
        <v/>
      </c>
      <c r="BY199" t="str">
        <f>IF(BI199=SecDLookups!$T$2,TRIM(LEFT(BJ199, SEARCH("-",BJ199,1)-1)),"")</f>
        <v/>
      </c>
      <c r="BZ199" t="str">
        <f>IF(BI199=SecDLookups!$T$2,TRIM(RIGHT(BJ199,LEN(BJ199) -  SEARCH("-",BJ199,1))),"")</f>
        <v/>
      </c>
      <c r="CA199" t="str">
        <f>IF(BI199=SecDLookups!$T$3,BJ199,"")</f>
        <v/>
      </c>
      <c r="CB199" t="str">
        <f>IF(BI199=SecDLookups!$T$4,BJ199,"")</f>
        <v/>
      </c>
      <c r="CC199" t="str">
        <f>IF(BK199=SecDLookups!$U$2,TRIM(LEFT(BL199, SEARCH("-",BL199,1)-1)),"")</f>
        <v/>
      </c>
      <c r="CD199" t="str">
        <f>IF(BK199=SecDLookups!$U$2,TRIM(RIGHT(BL199,LEN(BL199) -  SEARCH("-",BL199,1))),"")</f>
        <v/>
      </c>
      <c r="CE199" t="str">
        <f>IF(BK199=SecDLookups!$U$3,BL199,"")</f>
        <v/>
      </c>
      <c r="CF199" t="str">
        <f>IF(BK199=SecDLookups!$U$4,BL199,"")</f>
        <v/>
      </c>
    </row>
    <row r="200" spans="22:84" x14ac:dyDescent="0.25">
      <c r="AB200" s="174"/>
      <c r="AC200" s="181">
        <f>'Securities Details'!C103</f>
        <v>0</v>
      </c>
      <c r="AD200" s="181">
        <f>'Securities Details'!D103</f>
        <v>0</v>
      </c>
      <c r="AE200" s="181">
        <f>'Securities Details'!E103</f>
        <v>0</v>
      </c>
      <c r="AF200" s="181">
        <f>'Securities Details'!F103</f>
        <v>0</v>
      </c>
      <c r="AG200" s="181">
        <f>'Securities Details'!G103</f>
        <v>0</v>
      </c>
      <c r="AH200" s="181">
        <f>'Securities Details'!H103</f>
        <v>0</v>
      </c>
      <c r="AI200" s="181">
        <f>'Securities Details'!I103</f>
        <v>0</v>
      </c>
      <c r="AJ200" s="181" t="str">
        <f t="shared" si="1"/>
        <v>0</v>
      </c>
      <c r="AK200" s="181">
        <f>'Securities Details'!K103</f>
        <v>0</v>
      </c>
      <c r="AL200" s="181">
        <f>'Securities Details'!L103</f>
        <v>0</v>
      </c>
      <c r="AM200" s="186">
        <f>'Securities Details'!M103</f>
        <v>0</v>
      </c>
      <c r="AN200" s="181">
        <f>'Securities Details'!N103</f>
        <v>0</v>
      </c>
      <c r="AO200" s="181">
        <f>'Securities Details'!O103</f>
        <v>0</v>
      </c>
      <c r="AP200" s="181">
        <f>'Securities Details'!P103</f>
        <v>0</v>
      </c>
      <c r="AQ200" s="181">
        <f>'Securities Details'!Q103</f>
        <v>0</v>
      </c>
      <c r="AR200" s="181">
        <f>'Securities Details'!R103</f>
        <v>0</v>
      </c>
      <c r="AS200" s="186">
        <f>'Securities Details'!S103</f>
        <v>0</v>
      </c>
      <c r="AT200" s="181">
        <f>'Securities Details'!T103</f>
        <v>0</v>
      </c>
      <c r="AU200" s="181">
        <f>'Securities Details'!U103</f>
        <v>0</v>
      </c>
      <c r="AV200" s="181" t="str">
        <f>IF(AU200="Yes",'Securities Details'!V103,"")</f>
        <v/>
      </c>
      <c r="AW200" s="181">
        <f>'Securities Details'!W103</f>
        <v>0</v>
      </c>
      <c r="AX200" s="181">
        <f>'Securities Details'!X103</f>
        <v>0</v>
      </c>
      <c r="AY200" s="186" t="str">
        <f>IF(AND(NOT(ISBLANK('Securities Details'!Y103)),AU200="Yes"),'Securities Details'!Y103,"")</f>
        <v/>
      </c>
      <c r="AZ200" s="181" t="str">
        <f>IF(AU200="Yes",'Securities Details'!Z103,"")</f>
        <v/>
      </c>
      <c r="BA200" s="181" t="e">
        <f>'Securities Details'!#REF!</f>
        <v>#REF!</v>
      </c>
      <c r="BB200" s="181" t="str">
        <f>IF(AU200="Yes",'Securities Details'!AA103,"")</f>
        <v/>
      </c>
      <c r="BC200" s="181" t="str">
        <f>IF(ISBLANK('Securities Details'!AB103),"",0)</f>
        <v/>
      </c>
      <c r="BD200" s="181">
        <f>'Securities Details'!AC103</f>
        <v>0</v>
      </c>
      <c r="BE200" s="181">
        <f>'Securities Details'!AD103</f>
        <v>0</v>
      </c>
      <c r="BF200" s="595">
        <f>'Securities Details'!AE103</f>
        <v>0</v>
      </c>
      <c r="BG200" s="181">
        <f>'Securities Details'!AF103</f>
        <v>0</v>
      </c>
      <c r="BH200" s="181">
        <f>'Securities Details'!AG103</f>
        <v>0</v>
      </c>
      <c r="BI200" s="181">
        <f>'Securities Details'!AH103</f>
        <v>0</v>
      </c>
      <c r="BJ200" s="181">
        <f>'Securities Details'!AI103</f>
        <v>0</v>
      </c>
      <c r="BK200" s="181">
        <f>'Securities Details'!AJ103</f>
        <v>0</v>
      </c>
      <c r="BL200" s="181">
        <f>'Securities Details'!AK103</f>
        <v>0</v>
      </c>
      <c r="BM200" s="181">
        <f>'Securities Details'!AL103</f>
        <v>0</v>
      </c>
      <c r="BN200" s="181" t="str">
        <f>IF('Securities Details'!AM103 = "","",IF('Securities Details'!$E$11="Yes",'Securities Details'!AM103,""))</f>
        <v/>
      </c>
      <c r="BO200" s="181" t="str">
        <f>IF('Securities Details'!AN103="","",IF('Securities Details'!$E$11="Yes",'Securities Details'!AN103,""))</f>
        <v/>
      </c>
      <c r="BP200" s="181" t="str">
        <f>IF('Securities Details'!$E$11="Yes",'Securities Details'!AO103,"")</f>
        <v/>
      </c>
      <c r="BQ200" t="str">
        <f>IF(BE200=SecDLookups!$R$2, (
IF(ISNUMBER(SEARCH("-",BF200)), TRIM(LEFT(BF200, SEARCH("-",BF200,1)-1)), BF200)),"")</f>
        <v/>
      </c>
      <c r="BR200" t="str">
        <f>IF(BE200=SecDLookups!$R$2, (
IF(ISNUMBER(SEARCH("-",BF200)), TRIM(RIGHT(BF200,LEN(BF200) - SEARCH("-",BF200,1))), BF200)),"")</f>
        <v/>
      </c>
      <c r="BS200" t="str">
        <f>IF(BE200=SecDLookups!$R$3,BF200,"")</f>
        <v/>
      </c>
      <c r="BT200" t="str">
        <f>IF(BE200=SecDLookups!$R$4,BF200,"")</f>
        <v/>
      </c>
      <c r="BU200" t="str">
        <f>IF(BG200=SecDLookups!$S$2,TRIM(LEFT(BH200, SEARCH("-",BH200,1)-1)),"")</f>
        <v/>
      </c>
      <c r="BV200" t="str">
        <f>IF(BG200=SecDLookups!$S$2,TRIM(RIGHT(BH200,LEN(BH200) -  SEARCH("-",BH200,1))),"")</f>
        <v/>
      </c>
      <c r="BW200" t="str">
        <f>IF(BG200=SecDLookups!$S$3,BH200,"")</f>
        <v/>
      </c>
      <c r="BX200" t="str">
        <f>IF(BG200=SecDLookups!$S$4,BH200,"")</f>
        <v/>
      </c>
      <c r="BY200" t="str">
        <f>IF(BI200=SecDLookups!$T$2,TRIM(LEFT(BJ200, SEARCH("-",BJ200,1)-1)),"")</f>
        <v/>
      </c>
      <c r="BZ200" t="str">
        <f>IF(BI200=SecDLookups!$T$2,TRIM(RIGHT(BJ200,LEN(BJ200) -  SEARCH("-",BJ200,1))),"")</f>
        <v/>
      </c>
      <c r="CA200" t="str">
        <f>IF(BI200=SecDLookups!$T$3,BJ200,"")</f>
        <v/>
      </c>
      <c r="CB200" t="str">
        <f>IF(BI200=SecDLookups!$T$4,BJ200,"")</f>
        <v/>
      </c>
      <c r="CC200" t="str">
        <f>IF(BK200=SecDLookups!$U$2,TRIM(LEFT(BL200, SEARCH("-",BL200,1)-1)),"")</f>
        <v/>
      </c>
      <c r="CD200" t="str">
        <f>IF(BK200=SecDLookups!$U$2,TRIM(RIGHT(BL200,LEN(BL200) -  SEARCH("-",BL200,1))),"")</f>
        <v/>
      </c>
      <c r="CE200" t="str">
        <f>IF(BK200=SecDLookups!$U$3,BL200,"")</f>
        <v/>
      </c>
      <c r="CF200" t="str">
        <f>IF(BK200=SecDLookups!$U$4,BL200,"")</f>
        <v/>
      </c>
    </row>
    <row r="201" spans="22:84" x14ac:dyDescent="0.25">
      <c r="AB201" s="174"/>
      <c r="AC201" s="181">
        <f>'Securities Details'!C104</f>
        <v>0</v>
      </c>
      <c r="AD201" s="181">
        <f>'Securities Details'!D104</f>
        <v>0</v>
      </c>
      <c r="AE201" s="181">
        <f>'Securities Details'!E104</f>
        <v>0</v>
      </c>
      <c r="AF201" s="181">
        <f>'Securities Details'!F104</f>
        <v>0</v>
      </c>
      <c r="AG201" s="181">
        <f>'Securities Details'!G104</f>
        <v>0</v>
      </c>
      <c r="AH201" s="181">
        <f>'Securities Details'!H104</f>
        <v>0</v>
      </c>
      <c r="AI201" s="181">
        <f>'Securities Details'!I104</f>
        <v>0</v>
      </c>
      <c r="AJ201" s="181" t="str">
        <f t="shared" si="1"/>
        <v>0</v>
      </c>
      <c r="AK201" s="181">
        <f>'Securities Details'!K104</f>
        <v>0</v>
      </c>
      <c r="AL201" s="181">
        <f>'Securities Details'!L104</f>
        <v>0</v>
      </c>
      <c r="AM201" s="186">
        <f>'Securities Details'!M104</f>
        <v>0</v>
      </c>
      <c r="AN201" s="181">
        <f>'Securities Details'!N104</f>
        <v>0</v>
      </c>
      <c r="AO201" s="181">
        <f>'Securities Details'!O104</f>
        <v>0</v>
      </c>
      <c r="AP201" s="181">
        <f>'Securities Details'!P104</f>
        <v>0</v>
      </c>
      <c r="AQ201" s="181">
        <f>'Securities Details'!Q104</f>
        <v>0</v>
      </c>
      <c r="AR201" s="181">
        <f>'Securities Details'!R104</f>
        <v>0</v>
      </c>
      <c r="AS201" s="186">
        <f>'Securities Details'!S104</f>
        <v>0</v>
      </c>
      <c r="AT201" s="181">
        <f>'Securities Details'!T104</f>
        <v>0</v>
      </c>
      <c r="AU201" s="181">
        <f>'Securities Details'!U104</f>
        <v>0</v>
      </c>
      <c r="AV201" s="181" t="str">
        <f>IF(AU201="Yes",'Securities Details'!V104,"")</f>
        <v/>
      </c>
      <c r="AW201" s="181">
        <f>'Securities Details'!W104</f>
        <v>0</v>
      </c>
      <c r="AX201" s="181">
        <f>'Securities Details'!X104</f>
        <v>0</v>
      </c>
      <c r="AY201" s="186" t="str">
        <f>IF(AND(NOT(ISBLANK('Securities Details'!Y104)),AU201="Yes"),'Securities Details'!Y104,"")</f>
        <v/>
      </c>
      <c r="AZ201" s="181" t="str">
        <f>IF(AU201="Yes",'Securities Details'!Z104,"")</f>
        <v/>
      </c>
      <c r="BA201" s="181" t="e">
        <f>'Securities Details'!#REF!</f>
        <v>#REF!</v>
      </c>
      <c r="BB201" s="181" t="str">
        <f>IF(AU201="Yes",'Securities Details'!AA104,"")</f>
        <v/>
      </c>
      <c r="BC201" s="181" t="str">
        <f>IF(ISBLANK('Securities Details'!AB104),"",0)</f>
        <v/>
      </c>
      <c r="BD201" s="181">
        <f>'Securities Details'!AC104</f>
        <v>0</v>
      </c>
      <c r="BE201" s="181">
        <f>'Securities Details'!AD104</f>
        <v>0</v>
      </c>
      <c r="BF201" s="595">
        <f>'Securities Details'!AE104</f>
        <v>0</v>
      </c>
      <c r="BG201" s="181">
        <f>'Securities Details'!AF104</f>
        <v>0</v>
      </c>
      <c r="BH201" s="181">
        <f>'Securities Details'!AG104</f>
        <v>0</v>
      </c>
      <c r="BI201" s="181">
        <f>'Securities Details'!AH104</f>
        <v>0</v>
      </c>
      <c r="BJ201" s="181">
        <f>'Securities Details'!AI104</f>
        <v>0</v>
      </c>
      <c r="BK201" s="181">
        <f>'Securities Details'!AJ104</f>
        <v>0</v>
      </c>
      <c r="BL201" s="181">
        <f>'Securities Details'!AK104</f>
        <v>0</v>
      </c>
      <c r="BM201" s="181">
        <f>'Securities Details'!AL104</f>
        <v>0</v>
      </c>
      <c r="BN201" s="181" t="str">
        <f>IF('Securities Details'!AM104 = "","",IF('Securities Details'!$E$11="Yes",'Securities Details'!AM104,""))</f>
        <v/>
      </c>
      <c r="BO201" s="181" t="str">
        <f>IF('Securities Details'!AN104="","",IF('Securities Details'!$E$11="Yes",'Securities Details'!AN104,""))</f>
        <v/>
      </c>
      <c r="BP201" s="181" t="str">
        <f>IF('Securities Details'!$E$11="Yes",'Securities Details'!AO104,"")</f>
        <v/>
      </c>
      <c r="BQ201" t="str">
        <f>IF(BE201=SecDLookups!$R$2, (
IF(ISNUMBER(SEARCH("-",BF201)), TRIM(LEFT(BF201, SEARCH("-",BF201,1)-1)), BF201)),"")</f>
        <v/>
      </c>
      <c r="BR201" t="str">
        <f>IF(BE201=SecDLookups!$R$2, (
IF(ISNUMBER(SEARCH("-",BF201)), TRIM(RIGHT(BF201,LEN(BF201) - SEARCH("-",BF201,1))), BF201)),"")</f>
        <v/>
      </c>
      <c r="BS201" t="str">
        <f>IF(BE201=SecDLookups!$R$3,BF201,"")</f>
        <v/>
      </c>
      <c r="BT201" t="str">
        <f>IF(BE201=SecDLookups!$R$4,BF201,"")</f>
        <v/>
      </c>
      <c r="BU201" t="str">
        <f>IF(BG201=SecDLookups!$S$2,TRIM(LEFT(BH201, SEARCH("-",BH201,1)-1)),"")</f>
        <v/>
      </c>
      <c r="BV201" t="str">
        <f>IF(BG201=SecDLookups!$S$2,TRIM(RIGHT(BH201,LEN(BH201) -  SEARCH("-",BH201,1))),"")</f>
        <v/>
      </c>
      <c r="BW201" t="str">
        <f>IF(BG201=SecDLookups!$S$3,BH201,"")</f>
        <v/>
      </c>
      <c r="BX201" t="str">
        <f>IF(BG201=SecDLookups!$S$4,BH201,"")</f>
        <v/>
      </c>
      <c r="BY201" t="str">
        <f>IF(BI201=SecDLookups!$T$2,TRIM(LEFT(BJ201, SEARCH("-",BJ201,1)-1)),"")</f>
        <v/>
      </c>
      <c r="BZ201" t="str">
        <f>IF(BI201=SecDLookups!$T$2,TRIM(RIGHT(BJ201,LEN(BJ201) -  SEARCH("-",BJ201,1))),"")</f>
        <v/>
      </c>
      <c r="CA201" t="str">
        <f>IF(BI201=SecDLookups!$T$3,BJ201,"")</f>
        <v/>
      </c>
      <c r="CB201" t="str">
        <f>IF(BI201=SecDLookups!$T$4,BJ201,"")</f>
        <v/>
      </c>
      <c r="CC201" t="str">
        <f>IF(BK201=SecDLookups!$U$2,TRIM(LEFT(BL201, SEARCH("-",BL201,1)-1)),"")</f>
        <v/>
      </c>
      <c r="CD201" t="str">
        <f>IF(BK201=SecDLookups!$U$2,TRIM(RIGHT(BL201,LEN(BL201) -  SEARCH("-",BL201,1))),"")</f>
        <v/>
      </c>
      <c r="CE201" t="str">
        <f>IF(BK201=SecDLookups!$U$3,BL201,"")</f>
        <v/>
      </c>
      <c r="CF201" t="str">
        <f>IF(BK201=SecDLookups!$U$4,BL201,"")</f>
        <v/>
      </c>
    </row>
    <row r="202" spans="22:84" x14ac:dyDescent="0.25">
      <c r="AB202" s="174"/>
      <c r="AC202" s="181">
        <f>'Securities Details'!C105</f>
        <v>0</v>
      </c>
      <c r="AD202" s="181">
        <f>'Securities Details'!D105</f>
        <v>0</v>
      </c>
      <c r="AE202" s="181">
        <f>'Securities Details'!E105</f>
        <v>0</v>
      </c>
      <c r="AF202" s="181">
        <f>'Securities Details'!F105</f>
        <v>0</v>
      </c>
      <c r="AG202" s="181">
        <f>'Securities Details'!G105</f>
        <v>0</v>
      </c>
      <c r="AH202" s="181">
        <f>'Securities Details'!H105</f>
        <v>0</v>
      </c>
      <c r="AI202" s="181">
        <f>'Securities Details'!I105</f>
        <v>0</v>
      </c>
      <c r="AJ202" s="181" t="str">
        <f t="shared" si="1"/>
        <v>0</v>
      </c>
      <c r="AK202" s="181">
        <f>'Securities Details'!K105</f>
        <v>0</v>
      </c>
      <c r="AL202" s="181">
        <f>'Securities Details'!L105</f>
        <v>0</v>
      </c>
      <c r="AM202" s="186">
        <f>'Securities Details'!M105</f>
        <v>0</v>
      </c>
      <c r="AN202" s="181">
        <f>'Securities Details'!N105</f>
        <v>0</v>
      </c>
      <c r="AO202" s="181">
        <f>'Securities Details'!O105</f>
        <v>0</v>
      </c>
      <c r="AP202" s="181">
        <f>'Securities Details'!P105</f>
        <v>0</v>
      </c>
      <c r="AQ202" s="181">
        <f>'Securities Details'!Q105</f>
        <v>0</v>
      </c>
      <c r="AR202" s="181">
        <f>'Securities Details'!R105</f>
        <v>0</v>
      </c>
      <c r="AS202" s="186">
        <f>'Securities Details'!S105</f>
        <v>0</v>
      </c>
      <c r="AT202" s="181">
        <f>'Securities Details'!T105</f>
        <v>0</v>
      </c>
      <c r="AU202" s="181">
        <f>'Securities Details'!U105</f>
        <v>0</v>
      </c>
      <c r="AV202" s="181" t="str">
        <f>IF(AU202="Yes",'Securities Details'!V105,"")</f>
        <v/>
      </c>
      <c r="AW202" s="181">
        <f>'Securities Details'!W105</f>
        <v>0</v>
      </c>
      <c r="AX202" s="181">
        <f>'Securities Details'!X105</f>
        <v>0</v>
      </c>
      <c r="AY202" s="186" t="str">
        <f>IF(AND(NOT(ISBLANK('Securities Details'!Y105)),AU202="Yes"),'Securities Details'!Y105,"")</f>
        <v/>
      </c>
      <c r="AZ202" s="181" t="str">
        <f>IF(AU202="Yes",'Securities Details'!Z105,"")</f>
        <v/>
      </c>
      <c r="BA202" s="181" t="e">
        <f>'Securities Details'!#REF!</f>
        <v>#REF!</v>
      </c>
      <c r="BB202" s="181" t="str">
        <f>IF(AU202="Yes",'Securities Details'!AA105,"")</f>
        <v/>
      </c>
      <c r="BC202" s="181" t="str">
        <f>IF(ISBLANK('Securities Details'!AB105),"",0)</f>
        <v/>
      </c>
      <c r="BD202" s="181">
        <f>'Securities Details'!AC105</f>
        <v>0</v>
      </c>
      <c r="BE202" s="181">
        <f>'Securities Details'!AD105</f>
        <v>0</v>
      </c>
      <c r="BF202" s="595">
        <f>'Securities Details'!AE105</f>
        <v>0</v>
      </c>
      <c r="BG202" s="181">
        <f>'Securities Details'!AF105</f>
        <v>0</v>
      </c>
      <c r="BH202" s="181">
        <f>'Securities Details'!AG105</f>
        <v>0</v>
      </c>
      <c r="BI202" s="181">
        <f>'Securities Details'!AH105</f>
        <v>0</v>
      </c>
      <c r="BJ202" s="181">
        <f>'Securities Details'!AI105</f>
        <v>0</v>
      </c>
      <c r="BK202" s="181">
        <f>'Securities Details'!AJ105</f>
        <v>0</v>
      </c>
      <c r="BL202" s="181">
        <f>'Securities Details'!AK105</f>
        <v>0</v>
      </c>
      <c r="BM202" s="181">
        <f>'Securities Details'!AL105</f>
        <v>0</v>
      </c>
      <c r="BN202" s="181" t="str">
        <f>IF('Securities Details'!AM105 = "","",IF('Securities Details'!$E$11="Yes",'Securities Details'!AM105,""))</f>
        <v/>
      </c>
      <c r="BO202" s="181" t="str">
        <f>IF('Securities Details'!AN105="","",IF('Securities Details'!$E$11="Yes",'Securities Details'!AN105,""))</f>
        <v/>
      </c>
      <c r="BP202" s="181" t="str">
        <f>IF('Securities Details'!$E$11="Yes",'Securities Details'!AO105,"")</f>
        <v/>
      </c>
      <c r="BQ202" t="str">
        <f>IF(BE202=SecDLookups!$R$2, (
IF(ISNUMBER(SEARCH("-",BF202)), TRIM(LEFT(BF202, SEARCH("-",BF202,1)-1)), BF202)),"")</f>
        <v/>
      </c>
      <c r="BR202" t="str">
        <f>IF(BE202=SecDLookups!$R$2, (
IF(ISNUMBER(SEARCH("-",BF202)), TRIM(RIGHT(BF202,LEN(BF202) - SEARCH("-",BF202,1))), BF202)),"")</f>
        <v/>
      </c>
      <c r="BS202" t="str">
        <f>IF(BE202=SecDLookups!$R$3,BF202,"")</f>
        <v/>
      </c>
      <c r="BT202" t="str">
        <f>IF(BE202=SecDLookups!$R$4,BF202,"")</f>
        <v/>
      </c>
      <c r="BU202" t="str">
        <f>IF(BG202=SecDLookups!$S$2,TRIM(LEFT(BH202, SEARCH("-",BH202,1)-1)),"")</f>
        <v/>
      </c>
      <c r="BV202" t="str">
        <f>IF(BG202=SecDLookups!$S$2,TRIM(RIGHT(BH202,LEN(BH202) -  SEARCH("-",BH202,1))),"")</f>
        <v/>
      </c>
      <c r="BW202" t="str">
        <f>IF(BG202=SecDLookups!$S$3,BH202,"")</f>
        <v/>
      </c>
      <c r="BX202" t="str">
        <f>IF(BG202=SecDLookups!$S$4,BH202,"")</f>
        <v/>
      </c>
      <c r="BY202" t="str">
        <f>IF(BI202=SecDLookups!$T$2,TRIM(LEFT(BJ202, SEARCH("-",BJ202,1)-1)),"")</f>
        <v/>
      </c>
      <c r="BZ202" t="str">
        <f>IF(BI202=SecDLookups!$T$2,TRIM(RIGHT(BJ202,LEN(BJ202) -  SEARCH("-",BJ202,1))),"")</f>
        <v/>
      </c>
      <c r="CA202" t="str">
        <f>IF(BI202=SecDLookups!$T$3,BJ202,"")</f>
        <v/>
      </c>
      <c r="CB202" t="str">
        <f>IF(BI202=SecDLookups!$T$4,BJ202,"")</f>
        <v/>
      </c>
      <c r="CC202" t="str">
        <f>IF(BK202=SecDLookups!$U$2,TRIM(LEFT(BL202, SEARCH("-",BL202,1)-1)),"")</f>
        <v/>
      </c>
      <c r="CD202" t="str">
        <f>IF(BK202=SecDLookups!$U$2,TRIM(RIGHT(BL202,LEN(BL202) -  SEARCH("-",BL202,1))),"")</f>
        <v/>
      </c>
      <c r="CE202" t="str">
        <f>IF(BK202=SecDLookups!$U$3,BL202,"")</f>
        <v/>
      </c>
      <c r="CF202" t="str">
        <f>IF(BK202=SecDLookups!$U$4,BL202,"")</f>
        <v/>
      </c>
    </row>
    <row r="203" spans="22:84" x14ac:dyDescent="0.25">
      <c r="AB203" s="174"/>
      <c r="AC203" s="181">
        <f>'Securities Details'!C106</f>
        <v>0</v>
      </c>
      <c r="AD203" s="181">
        <f>'Securities Details'!D106</f>
        <v>0</v>
      </c>
      <c r="AE203" s="181">
        <f>'Securities Details'!E106</f>
        <v>0</v>
      </c>
      <c r="AF203" s="181">
        <f>'Securities Details'!F106</f>
        <v>0</v>
      </c>
      <c r="AG203" s="181">
        <f>'Securities Details'!G106</f>
        <v>0</v>
      </c>
      <c r="AH203" s="181">
        <f>'Securities Details'!H106</f>
        <v>0</v>
      </c>
      <c r="AI203" s="181">
        <f>'Securities Details'!I106</f>
        <v>0</v>
      </c>
      <c r="AJ203" s="181" t="str">
        <f t="shared" si="1"/>
        <v>0</v>
      </c>
      <c r="AK203" s="181">
        <f>'Securities Details'!K106</f>
        <v>0</v>
      </c>
      <c r="AL203" s="181">
        <f>'Securities Details'!L106</f>
        <v>0</v>
      </c>
      <c r="AM203" s="186">
        <f>'Securities Details'!M106</f>
        <v>0</v>
      </c>
      <c r="AN203" s="181">
        <f>'Securities Details'!N106</f>
        <v>0</v>
      </c>
      <c r="AO203" s="181">
        <f>'Securities Details'!O106</f>
        <v>0</v>
      </c>
      <c r="AP203" s="181">
        <f>'Securities Details'!P106</f>
        <v>0</v>
      </c>
      <c r="AQ203" s="181">
        <f>'Securities Details'!Q106</f>
        <v>0</v>
      </c>
      <c r="AR203" s="181">
        <f>'Securities Details'!R106</f>
        <v>0</v>
      </c>
      <c r="AS203" s="186">
        <f>'Securities Details'!S106</f>
        <v>0</v>
      </c>
      <c r="AT203" s="181">
        <f>'Securities Details'!T106</f>
        <v>0</v>
      </c>
      <c r="AU203" s="181">
        <f>'Securities Details'!U106</f>
        <v>0</v>
      </c>
      <c r="AV203" s="181" t="str">
        <f>IF(AU203="Yes",'Securities Details'!V106,"")</f>
        <v/>
      </c>
      <c r="AW203" s="181">
        <f>'Securities Details'!W106</f>
        <v>0</v>
      </c>
      <c r="AX203" s="181">
        <f>'Securities Details'!X106</f>
        <v>0</v>
      </c>
      <c r="AY203" s="186" t="str">
        <f>IF(AND(NOT(ISBLANK('Securities Details'!Y106)),AU203="Yes"),'Securities Details'!Y106,"")</f>
        <v/>
      </c>
      <c r="AZ203" s="181" t="str">
        <f>IF(AU203="Yes",'Securities Details'!Z106,"")</f>
        <v/>
      </c>
      <c r="BA203" s="181" t="e">
        <f>'Securities Details'!#REF!</f>
        <v>#REF!</v>
      </c>
      <c r="BB203" s="181" t="str">
        <f>IF(AU203="Yes",'Securities Details'!AA106,"")</f>
        <v/>
      </c>
      <c r="BC203" s="181" t="str">
        <f>IF(ISBLANK('Securities Details'!AB106),"",0)</f>
        <v/>
      </c>
      <c r="BD203" s="181">
        <f>'Securities Details'!AC106</f>
        <v>0</v>
      </c>
      <c r="BE203" s="181">
        <f>'Securities Details'!AD106</f>
        <v>0</v>
      </c>
      <c r="BF203" s="595">
        <f>'Securities Details'!AE106</f>
        <v>0</v>
      </c>
      <c r="BG203" s="181">
        <f>'Securities Details'!AF106</f>
        <v>0</v>
      </c>
      <c r="BH203" s="181">
        <f>'Securities Details'!AG106</f>
        <v>0</v>
      </c>
      <c r="BI203" s="181">
        <f>'Securities Details'!AH106</f>
        <v>0</v>
      </c>
      <c r="BJ203" s="181">
        <f>'Securities Details'!AI106</f>
        <v>0</v>
      </c>
      <c r="BK203" s="181">
        <f>'Securities Details'!AJ106</f>
        <v>0</v>
      </c>
      <c r="BL203" s="181">
        <f>'Securities Details'!AK106</f>
        <v>0</v>
      </c>
      <c r="BM203" s="181">
        <f>'Securities Details'!AL106</f>
        <v>0</v>
      </c>
      <c r="BN203" s="181" t="str">
        <f>IF('Securities Details'!AM106 = "","",IF('Securities Details'!$E$11="Yes",'Securities Details'!AM106,""))</f>
        <v/>
      </c>
      <c r="BO203" s="181" t="str">
        <f>IF('Securities Details'!AN106="","",IF('Securities Details'!$E$11="Yes",'Securities Details'!AN106,""))</f>
        <v/>
      </c>
      <c r="BP203" s="181" t="str">
        <f>IF('Securities Details'!$E$11="Yes",'Securities Details'!AO106,"")</f>
        <v/>
      </c>
      <c r="BQ203" t="str">
        <f>IF(BE203=SecDLookups!$R$2, (
IF(ISNUMBER(SEARCH("-",BF203)), TRIM(LEFT(BF203, SEARCH("-",BF203,1)-1)), BF203)),"")</f>
        <v/>
      </c>
      <c r="BR203" t="str">
        <f>IF(BE203=SecDLookups!$R$2, (
IF(ISNUMBER(SEARCH("-",BF203)), TRIM(RIGHT(BF203,LEN(BF203) - SEARCH("-",BF203,1))), BF203)),"")</f>
        <v/>
      </c>
      <c r="BS203" t="str">
        <f>IF(BE203=SecDLookups!$R$3,BF203,"")</f>
        <v/>
      </c>
      <c r="BT203" t="str">
        <f>IF(BE203=SecDLookups!$R$4,BF203,"")</f>
        <v/>
      </c>
      <c r="BU203" t="str">
        <f>IF(BG203=SecDLookups!$S$2,TRIM(LEFT(BH203, SEARCH("-",BH203,1)-1)),"")</f>
        <v/>
      </c>
      <c r="BV203" t="str">
        <f>IF(BG203=SecDLookups!$S$2,TRIM(RIGHT(BH203,LEN(BH203) -  SEARCH("-",BH203,1))),"")</f>
        <v/>
      </c>
      <c r="BW203" t="str">
        <f>IF(BG203=SecDLookups!$S$3,BH203,"")</f>
        <v/>
      </c>
      <c r="BX203" t="str">
        <f>IF(BG203=SecDLookups!$S$4,BH203,"")</f>
        <v/>
      </c>
      <c r="BY203" t="str">
        <f>IF(BI203=SecDLookups!$T$2,TRIM(LEFT(BJ203, SEARCH("-",BJ203,1)-1)),"")</f>
        <v/>
      </c>
      <c r="BZ203" t="str">
        <f>IF(BI203=SecDLookups!$T$2,TRIM(RIGHT(BJ203,LEN(BJ203) -  SEARCH("-",BJ203,1))),"")</f>
        <v/>
      </c>
      <c r="CA203" t="str">
        <f>IF(BI203=SecDLookups!$T$3,BJ203,"")</f>
        <v/>
      </c>
      <c r="CB203" t="str">
        <f>IF(BI203=SecDLookups!$T$4,BJ203,"")</f>
        <v/>
      </c>
      <c r="CC203" t="str">
        <f>IF(BK203=SecDLookups!$U$2,TRIM(LEFT(BL203, SEARCH("-",BL203,1)-1)),"")</f>
        <v/>
      </c>
      <c r="CD203" t="str">
        <f>IF(BK203=SecDLookups!$U$2,TRIM(RIGHT(BL203,LEN(BL203) -  SEARCH("-",BL203,1))),"")</f>
        <v/>
      </c>
      <c r="CE203" t="str">
        <f>IF(BK203=SecDLookups!$U$3,BL203,"")</f>
        <v/>
      </c>
      <c r="CF203" t="str">
        <f>IF(BK203=SecDLookups!$U$4,BL203,"")</f>
        <v/>
      </c>
    </row>
    <row r="204" spans="22:84" x14ac:dyDescent="0.25">
      <c r="AB204" s="174"/>
      <c r="AC204" s="181">
        <f>'Securities Details'!C107</f>
        <v>0</v>
      </c>
      <c r="AD204" s="181">
        <f>'Securities Details'!D107</f>
        <v>0</v>
      </c>
      <c r="AE204" s="181">
        <f>'Securities Details'!E107</f>
        <v>0</v>
      </c>
      <c r="AF204" s="181">
        <f>'Securities Details'!F107</f>
        <v>0</v>
      </c>
      <c r="AG204" s="181">
        <f>'Securities Details'!G107</f>
        <v>0</v>
      </c>
      <c r="AH204" s="181">
        <f>'Securities Details'!H107</f>
        <v>0</v>
      </c>
      <c r="AI204" s="181">
        <f>'Securities Details'!I107</f>
        <v>0</v>
      </c>
      <c r="AJ204" s="181" t="str">
        <f t="shared" si="1"/>
        <v>0</v>
      </c>
      <c r="AK204" s="181">
        <f>'Securities Details'!K107</f>
        <v>0</v>
      </c>
      <c r="AL204" s="181">
        <f>'Securities Details'!L107</f>
        <v>0</v>
      </c>
      <c r="AM204" s="186">
        <f>'Securities Details'!M107</f>
        <v>0</v>
      </c>
      <c r="AN204" s="181">
        <f>'Securities Details'!N107</f>
        <v>0</v>
      </c>
      <c r="AO204" s="181">
        <f>'Securities Details'!O107</f>
        <v>0</v>
      </c>
      <c r="AP204" s="181">
        <f>'Securities Details'!P107</f>
        <v>0</v>
      </c>
      <c r="AQ204" s="181">
        <f>'Securities Details'!Q107</f>
        <v>0</v>
      </c>
      <c r="AR204" s="181">
        <f>'Securities Details'!R107</f>
        <v>0</v>
      </c>
      <c r="AS204" s="186">
        <f>'Securities Details'!S107</f>
        <v>0</v>
      </c>
      <c r="AT204" s="181">
        <f>'Securities Details'!T107</f>
        <v>0</v>
      </c>
      <c r="AU204" s="181">
        <f>'Securities Details'!U107</f>
        <v>0</v>
      </c>
      <c r="AV204" s="181" t="str">
        <f>IF(AU204="Yes",'Securities Details'!V107,"")</f>
        <v/>
      </c>
      <c r="AW204" s="181">
        <f>'Securities Details'!W107</f>
        <v>0</v>
      </c>
      <c r="AX204" s="181">
        <f>'Securities Details'!X107</f>
        <v>0</v>
      </c>
      <c r="AY204" s="186" t="str">
        <f>IF(AND(NOT(ISBLANK('Securities Details'!Y107)),AU204="Yes"),'Securities Details'!Y107,"")</f>
        <v/>
      </c>
      <c r="AZ204" s="181" t="str">
        <f>IF(AU204="Yes",'Securities Details'!Z107,"")</f>
        <v/>
      </c>
      <c r="BA204" s="181" t="e">
        <f>'Securities Details'!#REF!</f>
        <v>#REF!</v>
      </c>
      <c r="BB204" s="181" t="str">
        <f>IF(AU204="Yes",'Securities Details'!AA107,"")</f>
        <v/>
      </c>
      <c r="BC204" s="181" t="str">
        <f>IF(ISBLANK('Securities Details'!AB107),"",0)</f>
        <v/>
      </c>
      <c r="BD204" s="181">
        <f>'Securities Details'!AC107</f>
        <v>0</v>
      </c>
      <c r="BE204" s="181">
        <f>'Securities Details'!AD107</f>
        <v>0</v>
      </c>
      <c r="BF204" s="595">
        <f>'Securities Details'!AE107</f>
        <v>0</v>
      </c>
      <c r="BG204" s="181">
        <f>'Securities Details'!AF107</f>
        <v>0</v>
      </c>
      <c r="BH204" s="181">
        <f>'Securities Details'!AG107</f>
        <v>0</v>
      </c>
      <c r="BI204" s="181">
        <f>'Securities Details'!AH107</f>
        <v>0</v>
      </c>
      <c r="BJ204" s="181">
        <f>'Securities Details'!AI107</f>
        <v>0</v>
      </c>
      <c r="BK204" s="181">
        <f>'Securities Details'!AJ107</f>
        <v>0</v>
      </c>
      <c r="BL204" s="181">
        <f>'Securities Details'!AK107</f>
        <v>0</v>
      </c>
      <c r="BM204" s="181">
        <f>'Securities Details'!AL107</f>
        <v>0</v>
      </c>
      <c r="BN204" s="181" t="str">
        <f>IF('Securities Details'!AM107 = "","",IF('Securities Details'!$E$11="Yes",'Securities Details'!AM107,""))</f>
        <v/>
      </c>
      <c r="BO204" s="181" t="str">
        <f>IF('Securities Details'!AN107="","",IF('Securities Details'!$E$11="Yes",'Securities Details'!AN107,""))</f>
        <v/>
      </c>
      <c r="BP204" s="181" t="str">
        <f>IF('Securities Details'!$E$11="Yes",'Securities Details'!AO107,"")</f>
        <v/>
      </c>
      <c r="BQ204" t="str">
        <f>IF(BE204=SecDLookups!$R$2, (
IF(ISNUMBER(SEARCH("-",BF204)), TRIM(LEFT(BF204, SEARCH("-",BF204,1)-1)), BF204)),"")</f>
        <v/>
      </c>
      <c r="BR204" t="str">
        <f>IF(BE204=SecDLookups!$R$2, (
IF(ISNUMBER(SEARCH("-",BF204)), TRIM(RIGHT(BF204,LEN(BF204) - SEARCH("-",BF204,1))), BF204)),"")</f>
        <v/>
      </c>
      <c r="BS204" t="str">
        <f>IF(BE204=SecDLookups!$R$3,BF204,"")</f>
        <v/>
      </c>
      <c r="BT204" t="str">
        <f>IF(BE204=SecDLookups!$R$4,BF204,"")</f>
        <v/>
      </c>
      <c r="BU204" t="str">
        <f>IF(BG204=SecDLookups!$S$2,TRIM(LEFT(BH204, SEARCH("-",BH204,1)-1)),"")</f>
        <v/>
      </c>
      <c r="BV204" t="str">
        <f>IF(BG204=SecDLookups!$S$2,TRIM(RIGHT(BH204,LEN(BH204) -  SEARCH("-",BH204,1))),"")</f>
        <v/>
      </c>
      <c r="BW204" t="str">
        <f>IF(BG204=SecDLookups!$S$3,BH204,"")</f>
        <v/>
      </c>
      <c r="BX204" t="str">
        <f>IF(BG204=SecDLookups!$S$4,BH204,"")</f>
        <v/>
      </c>
      <c r="BY204" t="str">
        <f>IF(BI204=SecDLookups!$T$2,TRIM(LEFT(BJ204, SEARCH("-",BJ204,1)-1)),"")</f>
        <v/>
      </c>
      <c r="BZ204" t="str">
        <f>IF(BI204=SecDLookups!$T$2,TRIM(RIGHT(BJ204,LEN(BJ204) -  SEARCH("-",BJ204,1))),"")</f>
        <v/>
      </c>
      <c r="CA204" t="str">
        <f>IF(BI204=SecDLookups!$T$3,BJ204,"")</f>
        <v/>
      </c>
      <c r="CB204" t="str">
        <f>IF(BI204=SecDLookups!$T$4,BJ204,"")</f>
        <v/>
      </c>
      <c r="CC204" t="str">
        <f>IF(BK204=SecDLookups!$U$2,TRIM(LEFT(BL204, SEARCH("-",BL204,1)-1)),"")</f>
        <v/>
      </c>
      <c r="CD204" t="str">
        <f>IF(BK204=SecDLookups!$U$2,TRIM(RIGHT(BL204,LEN(BL204) -  SEARCH("-",BL204,1))),"")</f>
        <v/>
      </c>
      <c r="CE204" t="str">
        <f>IF(BK204=SecDLookups!$U$3,BL204,"")</f>
        <v/>
      </c>
      <c r="CF204" t="str">
        <f>IF(BK204=SecDLookups!$U$4,BL204,"")</f>
        <v/>
      </c>
    </row>
    <row r="205" spans="22:84" x14ac:dyDescent="0.25">
      <c r="AB205" s="174"/>
      <c r="AC205" s="181">
        <f>'Securities Details'!C108</f>
        <v>0</v>
      </c>
      <c r="AD205" s="181">
        <f>'Securities Details'!D108</f>
        <v>0</v>
      </c>
      <c r="AE205" s="181">
        <f>'Securities Details'!E108</f>
        <v>0</v>
      </c>
      <c r="AF205" s="181">
        <f>'Securities Details'!F108</f>
        <v>0</v>
      </c>
      <c r="AG205" s="181">
        <f>'Securities Details'!G108</f>
        <v>0</v>
      </c>
      <c r="AH205" s="181">
        <f>'Securities Details'!H108</f>
        <v>0</v>
      </c>
      <c r="AI205" s="181">
        <f>'Securities Details'!I108</f>
        <v>0</v>
      </c>
      <c r="AJ205" s="181" t="str">
        <f t="shared" si="1"/>
        <v>0</v>
      </c>
      <c r="AK205" s="181">
        <f>'Securities Details'!K108</f>
        <v>0</v>
      </c>
      <c r="AL205" s="181">
        <f>'Securities Details'!L108</f>
        <v>0</v>
      </c>
      <c r="AM205" s="186">
        <f>'Securities Details'!M108</f>
        <v>0</v>
      </c>
      <c r="AN205" s="181">
        <f>'Securities Details'!N108</f>
        <v>0</v>
      </c>
      <c r="AO205" s="181">
        <f>'Securities Details'!O108</f>
        <v>0</v>
      </c>
      <c r="AP205" s="181">
        <f>'Securities Details'!P108</f>
        <v>0</v>
      </c>
      <c r="AQ205" s="181">
        <f>'Securities Details'!Q108</f>
        <v>0</v>
      </c>
      <c r="AR205" s="181">
        <f>'Securities Details'!R108</f>
        <v>0</v>
      </c>
      <c r="AS205" s="186">
        <f>'Securities Details'!S108</f>
        <v>0</v>
      </c>
      <c r="AT205" s="181">
        <f>'Securities Details'!T108</f>
        <v>0</v>
      </c>
      <c r="AU205" s="181">
        <f>'Securities Details'!U108</f>
        <v>0</v>
      </c>
      <c r="AV205" s="181" t="str">
        <f>IF(AU205="Yes",'Securities Details'!V108,"")</f>
        <v/>
      </c>
      <c r="AW205" s="181">
        <f>'Securities Details'!W108</f>
        <v>0</v>
      </c>
      <c r="AX205" s="181">
        <f>'Securities Details'!X108</f>
        <v>0</v>
      </c>
      <c r="AY205" s="186" t="str">
        <f>IF(AND(NOT(ISBLANK('Securities Details'!Y108)),AU205="Yes"),'Securities Details'!Y108,"")</f>
        <v/>
      </c>
      <c r="AZ205" s="181" t="str">
        <f>IF(AU205="Yes",'Securities Details'!Z108,"")</f>
        <v/>
      </c>
      <c r="BA205" s="181" t="e">
        <f>'Securities Details'!#REF!</f>
        <v>#REF!</v>
      </c>
      <c r="BB205" s="181" t="str">
        <f>IF(AU205="Yes",'Securities Details'!AA108,"")</f>
        <v/>
      </c>
      <c r="BC205" s="181" t="str">
        <f>IF(ISBLANK('Securities Details'!AB108),"",0)</f>
        <v/>
      </c>
      <c r="BD205" s="181">
        <f>'Securities Details'!AC108</f>
        <v>0</v>
      </c>
      <c r="BE205" s="181">
        <f>'Securities Details'!AD108</f>
        <v>0</v>
      </c>
      <c r="BF205" s="595">
        <f>'Securities Details'!AE108</f>
        <v>0</v>
      </c>
      <c r="BG205" s="181">
        <f>'Securities Details'!AF108</f>
        <v>0</v>
      </c>
      <c r="BH205" s="181">
        <f>'Securities Details'!AG108</f>
        <v>0</v>
      </c>
      <c r="BI205" s="181">
        <f>'Securities Details'!AH108</f>
        <v>0</v>
      </c>
      <c r="BJ205" s="181">
        <f>'Securities Details'!AI108</f>
        <v>0</v>
      </c>
      <c r="BK205" s="181">
        <f>'Securities Details'!AJ108</f>
        <v>0</v>
      </c>
      <c r="BL205" s="181">
        <f>'Securities Details'!AK108</f>
        <v>0</v>
      </c>
      <c r="BM205" s="181">
        <f>'Securities Details'!AL108</f>
        <v>0</v>
      </c>
      <c r="BN205" s="181" t="str">
        <f>IF('Securities Details'!AM108 = "","",IF('Securities Details'!$E$11="Yes",'Securities Details'!AM108,""))</f>
        <v/>
      </c>
      <c r="BO205" s="181" t="str">
        <f>IF('Securities Details'!AN108="","",IF('Securities Details'!$E$11="Yes",'Securities Details'!AN108,""))</f>
        <v/>
      </c>
      <c r="BP205" s="181" t="str">
        <f>IF('Securities Details'!$E$11="Yes",'Securities Details'!AO108,"")</f>
        <v/>
      </c>
      <c r="BQ205" t="str">
        <f>IF(BE205=SecDLookups!$R$2, (
IF(ISNUMBER(SEARCH("-",BF205)), TRIM(LEFT(BF205, SEARCH("-",BF205,1)-1)), BF205)),"")</f>
        <v/>
      </c>
      <c r="BR205" t="str">
        <f>IF(BE205=SecDLookups!$R$2, (
IF(ISNUMBER(SEARCH("-",BF205)), TRIM(RIGHT(BF205,LEN(BF205) - SEARCH("-",BF205,1))), BF205)),"")</f>
        <v/>
      </c>
      <c r="BS205" t="str">
        <f>IF(BE205=SecDLookups!$R$3,BF205,"")</f>
        <v/>
      </c>
      <c r="BT205" t="str">
        <f>IF(BE205=SecDLookups!$R$4,BF205,"")</f>
        <v/>
      </c>
      <c r="BU205" t="str">
        <f>IF(BG205=SecDLookups!$S$2,TRIM(LEFT(BH205, SEARCH("-",BH205,1)-1)),"")</f>
        <v/>
      </c>
      <c r="BV205" t="str">
        <f>IF(BG205=SecDLookups!$S$2,TRIM(RIGHT(BH205,LEN(BH205) -  SEARCH("-",BH205,1))),"")</f>
        <v/>
      </c>
      <c r="BW205" t="str">
        <f>IF(BG205=SecDLookups!$S$3,BH205,"")</f>
        <v/>
      </c>
      <c r="BX205" t="str">
        <f>IF(BG205=SecDLookups!$S$4,BH205,"")</f>
        <v/>
      </c>
      <c r="BY205" t="str">
        <f>IF(BI205=SecDLookups!$T$2,TRIM(LEFT(BJ205, SEARCH("-",BJ205,1)-1)),"")</f>
        <v/>
      </c>
      <c r="BZ205" t="str">
        <f>IF(BI205=SecDLookups!$T$2,TRIM(RIGHT(BJ205,LEN(BJ205) -  SEARCH("-",BJ205,1))),"")</f>
        <v/>
      </c>
      <c r="CA205" t="str">
        <f>IF(BI205=SecDLookups!$T$3,BJ205,"")</f>
        <v/>
      </c>
      <c r="CB205" t="str">
        <f>IF(BI205=SecDLookups!$T$4,BJ205,"")</f>
        <v/>
      </c>
      <c r="CC205" t="str">
        <f>IF(BK205=SecDLookups!$U$2,TRIM(LEFT(BL205, SEARCH("-",BL205,1)-1)),"")</f>
        <v/>
      </c>
      <c r="CD205" t="str">
        <f>IF(BK205=SecDLookups!$U$2,TRIM(RIGHT(BL205,LEN(BL205) -  SEARCH("-",BL205,1))),"")</f>
        <v/>
      </c>
      <c r="CE205" t="str">
        <f>IF(BK205=SecDLookups!$U$3,BL205,"")</f>
        <v/>
      </c>
      <c r="CF205" t="str">
        <f>IF(BK205=SecDLookups!$U$4,BL205,"")</f>
        <v/>
      </c>
    </row>
    <row r="206" spans="22:84" x14ac:dyDescent="0.25">
      <c r="AB206" s="174"/>
      <c r="AC206" s="181">
        <f>'Securities Details'!C109</f>
        <v>0</v>
      </c>
      <c r="AD206" s="181">
        <f>'Securities Details'!D109</f>
        <v>0</v>
      </c>
      <c r="AE206" s="181">
        <f>'Securities Details'!E109</f>
        <v>0</v>
      </c>
      <c r="AF206" s="181">
        <f>'Securities Details'!F109</f>
        <v>0</v>
      </c>
      <c r="AG206" s="181">
        <f>'Securities Details'!G109</f>
        <v>0</v>
      </c>
      <c r="AH206" s="181">
        <f>'Securities Details'!H109</f>
        <v>0</v>
      </c>
      <c r="AI206" s="181">
        <f>'Securities Details'!I109</f>
        <v>0</v>
      </c>
      <c r="AJ206" s="181" t="str">
        <f t="shared" si="1"/>
        <v>0</v>
      </c>
      <c r="AK206" s="181">
        <f>'Securities Details'!K109</f>
        <v>0</v>
      </c>
      <c r="AL206" s="181">
        <f>'Securities Details'!L109</f>
        <v>0</v>
      </c>
      <c r="AM206" s="186">
        <f>'Securities Details'!M109</f>
        <v>0</v>
      </c>
      <c r="AN206" s="181">
        <f>'Securities Details'!N109</f>
        <v>0</v>
      </c>
      <c r="AO206" s="181">
        <f>'Securities Details'!O109</f>
        <v>0</v>
      </c>
      <c r="AP206" s="181">
        <f>'Securities Details'!P109</f>
        <v>0</v>
      </c>
      <c r="AQ206" s="181">
        <f>'Securities Details'!Q109</f>
        <v>0</v>
      </c>
      <c r="AR206" s="181">
        <f>'Securities Details'!R109</f>
        <v>0</v>
      </c>
      <c r="AS206" s="186">
        <f>'Securities Details'!S109</f>
        <v>0</v>
      </c>
      <c r="AT206" s="181">
        <f>'Securities Details'!T109</f>
        <v>0</v>
      </c>
      <c r="AU206" s="181">
        <f>'Securities Details'!U109</f>
        <v>0</v>
      </c>
      <c r="AV206" s="181" t="str">
        <f>IF(AU206="Yes",'Securities Details'!V109,"")</f>
        <v/>
      </c>
      <c r="AW206" s="181">
        <f>'Securities Details'!W109</f>
        <v>0</v>
      </c>
      <c r="AX206" s="181">
        <f>'Securities Details'!X109</f>
        <v>0</v>
      </c>
      <c r="AY206" s="186" t="str">
        <f>IF(AND(NOT(ISBLANK('Securities Details'!Y109)),AU206="Yes"),'Securities Details'!Y109,"")</f>
        <v/>
      </c>
      <c r="AZ206" s="181" t="str">
        <f>IF(AU206="Yes",'Securities Details'!Z109,"")</f>
        <v/>
      </c>
      <c r="BA206" s="181" t="e">
        <f>'Securities Details'!#REF!</f>
        <v>#REF!</v>
      </c>
      <c r="BB206" s="181" t="str">
        <f>IF(AU206="Yes",'Securities Details'!AA109,"")</f>
        <v/>
      </c>
      <c r="BC206" s="181" t="str">
        <f>IF(ISBLANK('Securities Details'!AB109),"",0)</f>
        <v/>
      </c>
      <c r="BD206" s="181">
        <f>'Securities Details'!AC109</f>
        <v>0</v>
      </c>
      <c r="BE206" s="181">
        <f>'Securities Details'!AD109</f>
        <v>0</v>
      </c>
      <c r="BF206" s="595">
        <f>'Securities Details'!AE109</f>
        <v>0</v>
      </c>
      <c r="BG206" s="181">
        <f>'Securities Details'!AF109</f>
        <v>0</v>
      </c>
      <c r="BH206" s="181">
        <f>'Securities Details'!AG109</f>
        <v>0</v>
      </c>
      <c r="BI206" s="181">
        <f>'Securities Details'!AH109</f>
        <v>0</v>
      </c>
      <c r="BJ206" s="181">
        <f>'Securities Details'!AI109</f>
        <v>0</v>
      </c>
      <c r="BK206" s="181">
        <f>'Securities Details'!AJ109</f>
        <v>0</v>
      </c>
      <c r="BL206" s="181">
        <f>'Securities Details'!AK109</f>
        <v>0</v>
      </c>
      <c r="BM206" s="181">
        <f>'Securities Details'!AL109</f>
        <v>0</v>
      </c>
      <c r="BN206" s="181" t="str">
        <f>IF('Securities Details'!AM109 = "","",IF('Securities Details'!$E$11="Yes",'Securities Details'!AM109,""))</f>
        <v/>
      </c>
      <c r="BO206" s="181" t="str">
        <f>IF('Securities Details'!AN109="","",IF('Securities Details'!$E$11="Yes",'Securities Details'!AN109,""))</f>
        <v/>
      </c>
      <c r="BP206" s="181" t="str">
        <f>IF('Securities Details'!$E$11="Yes",'Securities Details'!AO109,"")</f>
        <v/>
      </c>
      <c r="BQ206" t="str">
        <f>IF(BE206=SecDLookups!$R$2, (
IF(ISNUMBER(SEARCH("-",BF206)), TRIM(LEFT(BF206, SEARCH("-",BF206,1)-1)), BF206)),"")</f>
        <v/>
      </c>
      <c r="BR206" t="str">
        <f>IF(BE206=SecDLookups!$R$2, (
IF(ISNUMBER(SEARCH("-",BF206)), TRIM(RIGHT(BF206,LEN(BF206) - SEARCH("-",BF206,1))), BF206)),"")</f>
        <v/>
      </c>
      <c r="BS206" t="str">
        <f>IF(BE206=SecDLookups!$R$3,BF206,"")</f>
        <v/>
      </c>
      <c r="BT206" t="str">
        <f>IF(BE206=SecDLookups!$R$4,BF206,"")</f>
        <v/>
      </c>
      <c r="BU206" t="str">
        <f>IF(BG206=SecDLookups!$S$2,TRIM(LEFT(BH206, SEARCH("-",BH206,1)-1)),"")</f>
        <v/>
      </c>
      <c r="BV206" t="str">
        <f>IF(BG206=SecDLookups!$S$2,TRIM(RIGHT(BH206,LEN(BH206) -  SEARCH("-",BH206,1))),"")</f>
        <v/>
      </c>
      <c r="BW206" t="str">
        <f>IF(BG206=SecDLookups!$S$3,BH206,"")</f>
        <v/>
      </c>
      <c r="BX206" t="str">
        <f>IF(BG206=SecDLookups!$S$4,BH206,"")</f>
        <v/>
      </c>
      <c r="BY206" t="str">
        <f>IF(BI206=SecDLookups!$T$2,TRIM(LEFT(BJ206, SEARCH("-",BJ206,1)-1)),"")</f>
        <v/>
      </c>
      <c r="BZ206" t="str">
        <f>IF(BI206=SecDLookups!$T$2,TRIM(RIGHT(BJ206,LEN(BJ206) -  SEARCH("-",BJ206,1))),"")</f>
        <v/>
      </c>
      <c r="CA206" t="str">
        <f>IF(BI206=SecDLookups!$T$3,BJ206,"")</f>
        <v/>
      </c>
      <c r="CB206" t="str">
        <f>IF(BI206=SecDLookups!$T$4,BJ206,"")</f>
        <v/>
      </c>
      <c r="CC206" t="str">
        <f>IF(BK206=SecDLookups!$U$2,TRIM(LEFT(BL206, SEARCH("-",BL206,1)-1)),"")</f>
        <v/>
      </c>
      <c r="CD206" t="str">
        <f>IF(BK206=SecDLookups!$U$2,TRIM(RIGHT(BL206,LEN(BL206) -  SEARCH("-",BL206,1))),"")</f>
        <v/>
      </c>
      <c r="CE206" t="str">
        <f>IF(BK206=SecDLookups!$U$3,BL206,"")</f>
        <v/>
      </c>
      <c r="CF206" t="str">
        <f>IF(BK206=SecDLookups!$U$4,BL206,"")</f>
        <v/>
      </c>
    </row>
    <row r="207" spans="22:84" x14ac:dyDescent="0.25">
      <c r="AB207" s="174"/>
      <c r="AC207" s="181">
        <f>'Securities Details'!C110</f>
        <v>0</v>
      </c>
      <c r="AD207" s="181">
        <f>'Securities Details'!D110</f>
        <v>0</v>
      </c>
      <c r="AE207" s="181">
        <f>'Securities Details'!E110</f>
        <v>0</v>
      </c>
      <c r="AF207" s="181">
        <f>'Securities Details'!F110</f>
        <v>0</v>
      </c>
      <c r="AG207" s="181">
        <f>'Securities Details'!G110</f>
        <v>0</v>
      </c>
      <c r="AH207" s="181">
        <f>'Securities Details'!H110</f>
        <v>0</v>
      </c>
      <c r="AI207" s="181">
        <f>'Securities Details'!I110</f>
        <v>0</v>
      </c>
      <c r="AJ207" s="181" t="str">
        <f t="shared" si="1"/>
        <v>0</v>
      </c>
      <c r="AK207" s="181">
        <f>'Securities Details'!K110</f>
        <v>0</v>
      </c>
      <c r="AL207" s="181">
        <f>'Securities Details'!L110</f>
        <v>0</v>
      </c>
      <c r="AM207" s="186">
        <f>'Securities Details'!M110</f>
        <v>0</v>
      </c>
      <c r="AN207" s="181">
        <f>'Securities Details'!N110</f>
        <v>0</v>
      </c>
      <c r="AO207" s="181">
        <f>'Securities Details'!O110</f>
        <v>0</v>
      </c>
      <c r="AP207" s="181">
        <f>'Securities Details'!P110</f>
        <v>0</v>
      </c>
      <c r="AQ207" s="181">
        <f>'Securities Details'!Q110</f>
        <v>0</v>
      </c>
      <c r="AR207" s="181">
        <f>'Securities Details'!R110</f>
        <v>0</v>
      </c>
      <c r="AS207" s="186">
        <f>'Securities Details'!S110</f>
        <v>0</v>
      </c>
      <c r="AT207" s="181">
        <f>'Securities Details'!T110</f>
        <v>0</v>
      </c>
      <c r="AU207" s="181">
        <f>'Securities Details'!U110</f>
        <v>0</v>
      </c>
      <c r="AV207" s="181" t="str">
        <f>IF(AU207="Yes",'Securities Details'!V110,"")</f>
        <v/>
      </c>
      <c r="AW207" s="181">
        <f>'Securities Details'!W110</f>
        <v>0</v>
      </c>
      <c r="AX207" s="181">
        <f>'Securities Details'!X110</f>
        <v>0</v>
      </c>
      <c r="AY207" s="186" t="str">
        <f>IF(AND(NOT(ISBLANK('Securities Details'!Y110)),AU207="Yes"),'Securities Details'!Y110,"")</f>
        <v/>
      </c>
      <c r="AZ207" s="181" t="str">
        <f>IF(AU207="Yes",'Securities Details'!Z110,"")</f>
        <v/>
      </c>
      <c r="BA207" s="181" t="e">
        <f>'Securities Details'!#REF!</f>
        <v>#REF!</v>
      </c>
      <c r="BB207" s="181" t="str">
        <f>IF(AU207="Yes",'Securities Details'!AA110,"")</f>
        <v/>
      </c>
      <c r="BC207" s="181" t="str">
        <f>IF(ISBLANK('Securities Details'!AB110),"",0)</f>
        <v/>
      </c>
      <c r="BD207" s="181">
        <f>'Securities Details'!AC110</f>
        <v>0</v>
      </c>
      <c r="BE207" s="181">
        <f>'Securities Details'!AD110</f>
        <v>0</v>
      </c>
      <c r="BF207" s="595">
        <f>'Securities Details'!AE110</f>
        <v>0</v>
      </c>
      <c r="BG207" s="181">
        <f>'Securities Details'!AF110</f>
        <v>0</v>
      </c>
      <c r="BH207" s="181">
        <f>'Securities Details'!AG110</f>
        <v>0</v>
      </c>
      <c r="BI207" s="181">
        <f>'Securities Details'!AH110</f>
        <v>0</v>
      </c>
      <c r="BJ207" s="181">
        <f>'Securities Details'!AI110</f>
        <v>0</v>
      </c>
      <c r="BK207" s="181">
        <f>'Securities Details'!AJ110</f>
        <v>0</v>
      </c>
      <c r="BL207" s="181">
        <f>'Securities Details'!AK110</f>
        <v>0</v>
      </c>
      <c r="BM207" s="181">
        <f>'Securities Details'!AL110</f>
        <v>0</v>
      </c>
      <c r="BN207" s="181" t="str">
        <f>IF('Securities Details'!AM110 = "","",IF('Securities Details'!$E$11="Yes",'Securities Details'!AM110,""))</f>
        <v/>
      </c>
      <c r="BO207" s="181" t="str">
        <f>IF('Securities Details'!AN110="","",IF('Securities Details'!$E$11="Yes",'Securities Details'!AN110,""))</f>
        <v/>
      </c>
      <c r="BP207" s="181" t="str">
        <f>IF('Securities Details'!$E$11="Yes",'Securities Details'!AO110,"")</f>
        <v/>
      </c>
      <c r="BQ207" t="str">
        <f>IF(BE207=SecDLookups!$R$2, (
IF(ISNUMBER(SEARCH("-",BF207)), TRIM(LEFT(BF207, SEARCH("-",BF207,1)-1)), BF207)),"")</f>
        <v/>
      </c>
      <c r="BR207" t="str">
        <f>IF(BE207=SecDLookups!$R$2, (
IF(ISNUMBER(SEARCH("-",BF207)), TRIM(RIGHT(BF207,LEN(BF207) - SEARCH("-",BF207,1))), BF207)),"")</f>
        <v/>
      </c>
      <c r="BS207" t="str">
        <f>IF(BE207=SecDLookups!$R$3,BF207,"")</f>
        <v/>
      </c>
      <c r="BT207" t="str">
        <f>IF(BE207=SecDLookups!$R$4,BF207,"")</f>
        <v/>
      </c>
      <c r="BU207" t="str">
        <f>IF(BG207=SecDLookups!$S$2,TRIM(LEFT(BH207, SEARCH("-",BH207,1)-1)),"")</f>
        <v/>
      </c>
      <c r="BV207" t="str">
        <f>IF(BG207=SecDLookups!$S$2,TRIM(RIGHT(BH207,LEN(BH207) -  SEARCH("-",BH207,1))),"")</f>
        <v/>
      </c>
      <c r="BW207" t="str">
        <f>IF(BG207=SecDLookups!$S$3,BH207,"")</f>
        <v/>
      </c>
      <c r="BX207" t="str">
        <f>IF(BG207=SecDLookups!$S$4,BH207,"")</f>
        <v/>
      </c>
      <c r="BY207" t="str">
        <f>IF(BI207=SecDLookups!$T$2,TRIM(LEFT(BJ207, SEARCH("-",BJ207,1)-1)),"")</f>
        <v/>
      </c>
      <c r="BZ207" t="str">
        <f>IF(BI207=SecDLookups!$T$2,TRIM(RIGHT(BJ207,LEN(BJ207) -  SEARCH("-",BJ207,1))),"")</f>
        <v/>
      </c>
      <c r="CA207" t="str">
        <f>IF(BI207=SecDLookups!$T$3,BJ207,"")</f>
        <v/>
      </c>
      <c r="CB207" t="str">
        <f>IF(BI207=SecDLookups!$T$4,BJ207,"")</f>
        <v/>
      </c>
      <c r="CC207" t="str">
        <f>IF(BK207=SecDLookups!$U$2,TRIM(LEFT(BL207, SEARCH("-",BL207,1)-1)),"")</f>
        <v/>
      </c>
      <c r="CD207" t="str">
        <f>IF(BK207=SecDLookups!$U$2,TRIM(RIGHT(BL207,LEN(BL207) -  SEARCH("-",BL207,1))),"")</f>
        <v/>
      </c>
      <c r="CE207" t="str">
        <f>IF(BK207=SecDLookups!$U$3,BL207,"")</f>
        <v/>
      </c>
      <c r="CF207" t="str">
        <f>IF(BK207=SecDLookups!$U$4,BL207,"")</f>
        <v/>
      </c>
    </row>
    <row r="208" spans="22:84" x14ac:dyDescent="0.25">
      <c r="AB208" s="174"/>
      <c r="AC208" s="181">
        <f>'Securities Details'!C111</f>
        <v>0</v>
      </c>
      <c r="AD208" s="181">
        <f>'Securities Details'!D111</f>
        <v>0</v>
      </c>
      <c r="AE208" s="181">
        <f>'Securities Details'!E111</f>
        <v>0</v>
      </c>
      <c r="AF208" s="181">
        <f>'Securities Details'!F111</f>
        <v>0</v>
      </c>
      <c r="AG208" s="181">
        <f>'Securities Details'!G111</f>
        <v>0</v>
      </c>
      <c r="AH208" s="181">
        <f>'Securities Details'!H111</f>
        <v>0</v>
      </c>
      <c r="AI208" s="181">
        <f>'Securities Details'!I111</f>
        <v>0</v>
      </c>
      <c r="AJ208" s="181" t="str">
        <f t="shared" si="1"/>
        <v>0</v>
      </c>
      <c r="AK208" s="181">
        <f>'Securities Details'!K111</f>
        <v>0</v>
      </c>
      <c r="AL208" s="181">
        <f>'Securities Details'!L111</f>
        <v>0</v>
      </c>
      <c r="AM208" s="186">
        <f>'Securities Details'!M111</f>
        <v>0</v>
      </c>
      <c r="AN208" s="181">
        <f>'Securities Details'!N111</f>
        <v>0</v>
      </c>
      <c r="AO208" s="181">
        <f>'Securities Details'!O111</f>
        <v>0</v>
      </c>
      <c r="AP208" s="181">
        <f>'Securities Details'!P111</f>
        <v>0</v>
      </c>
      <c r="AQ208" s="181">
        <f>'Securities Details'!Q111</f>
        <v>0</v>
      </c>
      <c r="AR208" s="181">
        <f>'Securities Details'!R111</f>
        <v>0</v>
      </c>
      <c r="AS208" s="186">
        <f>'Securities Details'!S111</f>
        <v>0</v>
      </c>
      <c r="AT208" s="181">
        <f>'Securities Details'!T111</f>
        <v>0</v>
      </c>
      <c r="AU208" s="181">
        <f>'Securities Details'!U111</f>
        <v>0</v>
      </c>
      <c r="AV208" s="181" t="str">
        <f>IF(AU208="Yes",'Securities Details'!V111,"")</f>
        <v/>
      </c>
      <c r="AW208" s="181">
        <f>'Securities Details'!W111</f>
        <v>0</v>
      </c>
      <c r="AX208" s="181">
        <f>'Securities Details'!X111</f>
        <v>0</v>
      </c>
      <c r="AY208" s="186" t="str">
        <f>IF(AND(NOT(ISBLANK('Securities Details'!Y111)),AU208="Yes"),'Securities Details'!Y111,"")</f>
        <v/>
      </c>
      <c r="AZ208" s="181" t="str">
        <f>IF(AU208="Yes",'Securities Details'!Z111,"")</f>
        <v/>
      </c>
      <c r="BA208" s="181" t="e">
        <f>'Securities Details'!#REF!</f>
        <v>#REF!</v>
      </c>
      <c r="BB208" s="181" t="str">
        <f>IF(AU208="Yes",'Securities Details'!AA111,"")</f>
        <v/>
      </c>
      <c r="BC208" s="181" t="str">
        <f>IF(ISBLANK('Securities Details'!AB111),"",0)</f>
        <v/>
      </c>
      <c r="BD208" s="181">
        <f>'Securities Details'!AC111</f>
        <v>0</v>
      </c>
      <c r="BE208" s="181">
        <f>'Securities Details'!AD111</f>
        <v>0</v>
      </c>
      <c r="BF208" s="595">
        <f>'Securities Details'!AE111</f>
        <v>0</v>
      </c>
      <c r="BG208" s="181">
        <f>'Securities Details'!AF111</f>
        <v>0</v>
      </c>
      <c r="BH208" s="181">
        <f>'Securities Details'!AG111</f>
        <v>0</v>
      </c>
      <c r="BI208" s="181">
        <f>'Securities Details'!AH111</f>
        <v>0</v>
      </c>
      <c r="BJ208" s="181">
        <f>'Securities Details'!AI111</f>
        <v>0</v>
      </c>
      <c r="BK208" s="181">
        <f>'Securities Details'!AJ111</f>
        <v>0</v>
      </c>
      <c r="BL208" s="181">
        <f>'Securities Details'!AK111</f>
        <v>0</v>
      </c>
      <c r="BM208" s="181">
        <f>'Securities Details'!AL111</f>
        <v>0</v>
      </c>
      <c r="BN208" s="181" t="str">
        <f>IF('Securities Details'!AM111 = "","",IF('Securities Details'!$E$11="Yes",'Securities Details'!AM111,""))</f>
        <v/>
      </c>
      <c r="BO208" s="181" t="str">
        <f>IF('Securities Details'!AN111="","",IF('Securities Details'!$E$11="Yes",'Securities Details'!AN111,""))</f>
        <v/>
      </c>
      <c r="BP208" s="181" t="str">
        <f>IF('Securities Details'!$E$11="Yes",'Securities Details'!AO111,"")</f>
        <v/>
      </c>
      <c r="BQ208" t="str">
        <f>IF(BE208=SecDLookups!$R$2, (
IF(ISNUMBER(SEARCH("-",BF208)), TRIM(LEFT(BF208, SEARCH("-",BF208,1)-1)), BF208)),"")</f>
        <v/>
      </c>
      <c r="BR208" t="str">
        <f>IF(BE208=SecDLookups!$R$2, (
IF(ISNUMBER(SEARCH("-",BF208)), TRIM(RIGHT(BF208,LEN(BF208) - SEARCH("-",BF208,1))), BF208)),"")</f>
        <v/>
      </c>
      <c r="BS208" t="str">
        <f>IF(BE208=SecDLookups!$R$3,BF208,"")</f>
        <v/>
      </c>
      <c r="BT208" t="str">
        <f>IF(BE208=SecDLookups!$R$4,BF208,"")</f>
        <v/>
      </c>
      <c r="BU208" t="str">
        <f>IF(BG208=SecDLookups!$S$2,TRIM(LEFT(BH208, SEARCH("-",BH208,1)-1)),"")</f>
        <v/>
      </c>
      <c r="BV208" t="str">
        <f>IF(BG208=SecDLookups!$S$2,TRIM(RIGHT(BH208,LEN(BH208) -  SEARCH("-",BH208,1))),"")</f>
        <v/>
      </c>
      <c r="BW208" t="str">
        <f>IF(BG208=SecDLookups!$S$3,BH208,"")</f>
        <v/>
      </c>
      <c r="BX208" t="str">
        <f>IF(BG208=SecDLookups!$S$4,BH208,"")</f>
        <v/>
      </c>
      <c r="BY208" t="str">
        <f>IF(BI208=SecDLookups!$T$2,TRIM(LEFT(BJ208, SEARCH("-",BJ208,1)-1)),"")</f>
        <v/>
      </c>
      <c r="BZ208" t="str">
        <f>IF(BI208=SecDLookups!$T$2,TRIM(RIGHT(BJ208,LEN(BJ208) -  SEARCH("-",BJ208,1))),"")</f>
        <v/>
      </c>
      <c r="CA208" t="str">
        <f>IF(BI208=SecDLookups!$T$3,BJ208,"")</f>
        <v/>
      </c>
      <c r="CB208" t="str">
        <f>IF(BI208=SecDLookups!$T$4,BJ208,"")</f>
        <v/>
      </c>
      <c r="CC208" t="str">
        <f>IF(BK208=SecDLookups!$U$2,TRIM(LEFT(BL208, SEARCH("-",BL208,1)-1)),"")</f>
        <v/>
      </c>
      <c r="CD208" t="str">
        <f>IF(BK208=SecDLookups!$U$2,TRIM(RIGHT(BL208,LEN(BL208) -  SEARCH("-",BL208,1))),"")</f>
        <v/>
      </c>
      <c r="CE208" t="str">
        <f>IF(BK208=SecDLookups!$U$3,BL208,"")</f>
        <v/>
      </c>
      <c r="CF208" t="str">
        <f>IF(BK208=SecDLookups!$U$4,BL208,"")</f>
        <v/>
      </c>
    </row>
    <row r="209" spans="28:84" x14ac:dyDescent="0.25">
      <c r="AB209" s="174"/>
      <c r="AC209" s="181">
        <f>'Securities Details'!C112</f>
        <v>0</v>
      </c>
      <c r="AD209" s="181">
        <f>'Securities Details'!D112</f>
        <v>0</v>
      </c>
      <c r="AE209" s="181">
        <f>'Securities Details'!E112</f>
        <v>0</v>
      </c>
      <c r="AF209" s="181">
        <f>'Securities Details'!F112</f>
        <v>0</v>
      </c>
      <c r="AG209" s="181">
        <f>'Securities Details'!G112</f>
        <v>0</v>
      </c>
      <c r="AH209" s="181">
        <f>'Securities Details'!H112</f>
        <v>0</v>
      </c>
      <c r="AI209" s="181">
        <f>'Securities Details'!I112</f>
        <v>0</v>
      </c>
      <c r="AJ209" s="181" t="str">
        <f t="shared" si="1"/>
        <v>0</v>
      </c>
      <c r="AK209" s="181">
        <f>'Securities Details'!K112</f>
        <v>0</v>
      </c>
      <c r="AL209" s="181">
        <f>'Securities Details'!L112</f>
        <v>0</v>
      </c>
      <c r="AM209" s="186">
        <f>'Securities Details'!M112</f>
        <v>0</v>
      </c>
      <c r="AN209" s="181">
        <f>'Securities Details'!N112</f>
        <v>0</v>
      </c>
      <c r="AO209" s="181">
        <f>'Securities Details'!O112</f>
        <v>0</v>
      </c>
      <c r="AP209" s="181">
        <f>'Securities Details'!P112</f>
        <v>0</v>
      </c>
      <c r="AQ209" s="181">
        <f>'Securities Details'!Q112</f>
        <v>0</v>
      </c>
      <c r="AR209" s="181">
        <f>'Securities Details'!R112</f>
        <v>0</v>
      </c>
      <c r="AS209" s="186">
        <f>'Securities Details'!S112</f>
        <v>0</v>
      </c>
      <c r="AT209" s="181">
        <f>'Securities Details'!T112</f>
        <v>0</v>
      </c>
      <c r="AU209" s="181">
        <f>'Securities Details'!U112</f>
        <v>0</v>
      </c>
      <c r="AV209" s="181" t="str">
        <f>IF(AU209="Yes",'Securities Details'!V112,"")</f>
        <v/>
      </c>
      <c r="AW209" s="181">
        <f>'Securities Details'!W112</f>
        <v>0</v>
      </c>
      <c r="AX209" s="181">
        <f>'Securities Details'!X112</f>
        <v>0</v>
      </c>
      <c r="AY209" s="186" t="str">
        <f>IF(AND(NOT(ISBLANK('Securities Details'!Y112)),AU209="Yes"),'Securities Details'!Y112,"")</f>
        <v/>
      </c>
      <c r="AZ209" s="181" t="str">
        <f>IF(AU209="Yes",'Securities Details'!Z112,"")</f>
        <v/>
      </c>
      <c r="BA209" s="181" t="e">
        <f>'Securities Details'!#REF!</f>
        <v>#REF!</v>
      </c>
      <c r="BB209" s="181" t="str">
        <f>IF(AU209="Yes",'Securities Details'!AA112,"")</f>
        <v/>
      </c>
      <c r="BC209" s="181" t="str">
        <f>IF(ISBLANK('Securities Details'!AB112),"",0)</f>
        <v/>
      </c>
      <c r="BD209" s="181">
        <f>'Securities Details'!AC112</f>
        <v>0</v>
      </c>
      <c r="BE209" s="181">
        <f>'Securities Details'!AD112</f>
        <v>0</v>
      </c>
      <c r="BF209" s="595">
        <f>'Securities Details'!AE112</f>
        <v>0</v>
      </c>
      <c r="BG209" s="181">
        <f>'Securities Details'!AF112</f>
        <v>0</v>
      </c>
      <c r="BH209" s="181">
        <f>'Securities Details'!AG112</f>
        <v>0</v>
      </c>
      <c r="BI209" s="181">
        <f>'Securities Details'!AH112</f>
        <v>0</v>
      </c>
      <c r="BJ209" s="181">
        <f>'Securities Details'!AI112</f>
        <v>0</v>
      </c>
      <c r="BK209" s="181">
        <f>'Securities Details'!AJ112</f>
        <v>0</v>
      </c>
      <c r="BL209" s="181">
        <f>'Securities Details'!AK112</f>
        <v>0</v>
      </c>
      <c r="BM209" s="181">
        <f>'Securities Details'!AL112</f>
        <v>0</v>
      </c>
      <c r="BN209" s="181" t="str">
        <f>IF('Securities Details'!AM112 = "","",IF('Securities Details'!$E$11="Yes",'Securities Details'!AM112,""))</f>
        <v/>
      </c>
      <c r="BO209" s="181" t="str">
        <f>IF('Securities Details'!AN112="","",IF('Securities Details'!$E$11="Yes",'Securities Details'!AN112,""))</f>
        <v/>
      </c>
      <c r="BP209" s="181" t="str">
        <f>IF('Securities Details'!$E$11="Yes",'Securities Details'!AO112,"")</f>
        <v/>
      </c>
      <c r="BQ209" t="str">
        <f>IF(BE209=SecDLookups!$R$2, (
IF(ISNUMBER(SEARCH("-",BF209)), TRIM(LEFT(BF209, SEARCH("-",BF209,1)-1)), BF209)),"")</f>
        <v/>
      </c>
      <c r="BR209" t="str">
        <f>IF(BE209=SecDLookups!$R$2, (
IF(ISNUMBER(SEARCH("-",BF209)), TRIM(RIGHT(BF209,LEN(BF209) - SEARCH("-",BF209,1))), BF209)),"")</f>
        <v/>
      </c>
      <c r="BS209" t="str">
        <f>IF(BE209=SecDLookups!$R$3,BF209,"")</f>
        <v/>
      </c>
      <c r="BT209" t="str">
        <f>IF(BE209=SecDLookups!$R$4,BF209,"")</f>
        <v/>
      </c>
      <c r="BU209" t="str">
        <f>IF(BG209=SecDLookups!$S$2,TRIM(LEFT(BH209, SEARCH("-",BH209,1)-1)),"")</f>
        <v/>
      </c>
      <c r="BV209" t="str">
        <f>IF(BG209=SecDLookups!$S$2,TRIM(RIGHT(BH209,LEN(BH209) -  SEARCH("-",BH209,1))),"")</f>
        <v/>
      </c>
      <c r="BW209" t="str">
        <f>IF(BG209=SecDLookups!$S$3,BH209,"")</f>
        <v/>
      </c>
      <c r="BX209" t="str">
        <f>IF(BG209=SecDLookups!$S$4,BH209,"")</f>
        <v/>
      </c>
      <c r="BY209" t="str">
        <f>IF(BI209=SecDLookups!$T$2,TRIM(LEFT(BJ209, SEARCH("-",BJ209,1)-1)),"")</f>
        <v/>
      </c>
      <c r="BZ209" t="str">
        <f>IF(BI209=SecDLookups!$T$2,TRIM(RIGHT(BJ209,LEN(BJ209) -  SEARCH("-",BJ209,1))),"")</f>
        <v/>
      </c>
      <c r="CA209" t="str">
        <f>IF(BI209=SecDLookups!$T$3,BJ209,"")</f>
        <v/>
      </c>
      <c r="CB209" t="str">
        <f>IF(BI209=SecDLookups!$T$4,BJ209,"")</f>
        <v/>
      </c>
      <c r="CC209" t="str">
        <f>IF(BK209=SecDLookups!$U$2,TRIM(LEFT(BL209, SEARCH("-",BL209,1)-1)),"")</f>
        <v/>
      </c>
      <c r="CD209" t="str">
        <f>IF(BK209=SecDLookups!$U$2,TRIM(RIGHT(BL209,LEN(BL209) -  SEARCH("-",BL209,1))),"")</f>
        <v/>
      </c>
      <c r="CE209" t="str">
        <f>IF(BK209=SecDLookups!$U$3,BL209,"")</f>
        <v/>
      </c>
      <c r="CF209" t="str">
        <f>IF(BK209=SecDLookups!$U$4,BL209,"")</f>
        <v/>
      </c>
    </row>
    <row r="210" spans="28:84" x14ac:dyDescent="0.25">
      <c r="AB210" s="174"/>
      <c r="AC210" s="181">
        <f>'Securities Details'!C113</f>
        <v>0</v>
      </c>
      <c r="AD210" s="181">
        <f>'Securities Details'!D113</f>
        <v>0</v>
      </c>
      <c r="AE210" s="181">
        <f>'Securities Details'!E113</f>
        <v>0</v>
      </c>
      <c r="AF210" s="181">
        <f>'Securities Details'!F113</f>
        <v>0</v>
      </c>
      <c r="AG210" s="181">
        <f>'Securities Details'!G113</f>
        <v>0</v>
      </c>
      <c r="AH210" s="181">
        <f>'Securities Details'!H113</f>
        <v>0</v>
      </c>
      <c r="AI210" s="181">
        <f>'Securities Details'!I113</f>
        <v>0</v>
      </c>
      <c r="AJ210" s="181" t="str">
        <f t="shared" si="1"/>
        <v>0</v>
      </c>
      <c r="AK210" s="181">
        <f>'Securities Details'!K113</f>
        <v>0</v>
      </c>
      <c r="AL210" s="181">
        <f>'Securities Details'!L113</f>
        <v>0</v>
      </c>
      <c r="AM210" s="186">
        <f>'Securities Details'!M113</f>
        <v>0</v>
      </c>
      <c r="AN210" s="181">
        <f>'Securities Details'!N113</f>
        <v>0</v>
      </c>
      <c r="AO210" s="181">
        <f>'Securities Details'!O113</f>
        <v>0</v>
      </c>
      <c r="AP210" s="181">
        <f>'Securities Details'!P113</f>
        <v>0</v>
      </c>
      <c r="AQ210" s="181">
        <f>'Securities Details'!Q113</f>
        <v>0</v>
      </c>
      <c r="AR210" s="181">
        <f>'Securities Details'!R113</f>
        <v>0</v>
      </c>
      <c r="AS210" s="186">
        <f>'Securities Details'!S113</f>
        <v>0</v>
      </c>
      <c r="AT210" s="181">
        <f>'Securities Details'!T113</f>
        <v>0</v>
      </c>
      <c r="AU210" s="181">
        <f>'Securities Details'!U113</f>
        <v>0</v>
      </c>
      <c r="AV210" s="181" t="str">
        <f>IF(AU210="Yes",'Securities Details'!V113,"")</f>
        <v/>
      </c>
      <c r="AW210" s="181">
        <f>'Securities Details'!W113</f>
        <v>0</v>
      </c>
      <c r="AX210" s="181">
        <f>'Securities Details'!X113</f>
        <v>0</v>
      </c>
      <c r="AY210" s="186" t="str">
        <f>IF(AND(NOT(ISBLANK('Securities Details'!Y113)),AU210="Yes"),'Securities Details'!Y113,"")</f>
        <v/>
      </c>
      <c r="AZ210" s="181" t="str">
        <f>IF(AU210="Yes",'Securities Details'!Z113,"")</f>
        <v/>
      </c>
      <c r="BA210" s="181" t="e">
        <f>'Securities Details'!#REF!</f>
        <v>#REF!</v>
      </c>
      <c r="BB210" s="181" t="str">
        <f>IF(AU210="Yes",'Securities Details'!AA113,"")</f>
        <v/>
      </c>
      <c r="BC210" s="181" t="str">
        <f>IF(ISBLANK('Securities Details'!AB113),"",0)</f>
        <v/>
      </c>
      <c r="BD210" s="181">
        <f>'Securities Details'!AC113</f>
        <v>0</v>
      </c>
      <c r="BE210" s="181">
        <f>'Securities Details'!AD113</f>
        <v>0</v>
      </c>
      <c r="BF210" s="595">
        <f>'Securities Details'!AE113</f>
        <v>0</v>
      </c>
      <c r="BG210" s="181">
        <f>'Securities Details'!AF113</f>
        <v>0</v>
      </c>
      <c r="BH210" s="181">
        <f>'Securities Details'!AG113</f>
        <v>0</v>
      </c>
      <c r="BI210" s="181">
        <f>'Securities Details'!AH113</f>
        <v>0</v>
      </c>
      <c r="BJ210" s="181">
        <f>'Securities Details'!AI113</f>
        <v>0</v>
      </c>
      <c r="BK210" s="181">
        <f>'Securities Details'!AJ113</f>
        <v>0</v>
      </c>
      <c r="BL210" s="181">
        <f>'Securities Details'!AK113</f>
        <v>0</v>
      </c>
      <c r="BM210" s="181">
        <f>'Securities Details'!AL113</f>
        <v>0</v>
      </c>
      <c r="BN210" s="181" t="str">
        <f>IF('Securities Details'!AM113 = "","",IF('Securities Details'!$E$11="Yes",'Securities Details'!AM113,""))</f>
        <v/>
      </c>
      <c r="BO210" s="181" t="str">
        <f>IF('Securities Details'!AN113="","",IF('Securities Details'!$E$11="Yes",'Securities Details'!AN113,""))</f>
        <v/>
      </c>
      <c r="BP210" s="181" t="str">
        <f>IF('Securities Details'!$E$11="Yes",'Securities Details'!AO113,"")</f>
        <v/>
      </c>
      <c r="BQ210" t="str">
        <f>IF(BE210=SecDLookups!$R$2, (
IF(ISNUMBER(SEARCH("-",BF210)), TRIM(LEFT(BF210, SEARCH("-",BF210,1)-1)), BF210)),"")</f>
        <v/>
      </c>
      <c r="BR210" t="str">
        <f>IF(BE210=SecDLookups!$R$2, (
IF(ISNUMBER(SEARCH("-",BF210)), TRIM(RIGHT(BF210,LEN(BF210) - SEARCH("-",BF210,1))), BF210)),"")</f>
        <v/>
      </c>
      <c r="BS210" t="str">
        <f>IF(BE210=SecDLookups!$R$3,BF210,"")</f>
        <v/>
      </c>
      <c r="BT210" t="str">
        <f>IF(BE210=SecDLookups!$R$4,BF210,"")</f>
        <v/>
      </c>
      <c r="BU210" t="str">
        <f>IF(BG210=SecDLookups!$S$2,TRIM(LEFT(BH210, SEARCH("-",BH210,1)-1)),"")</f>
        <v/>
      </c>
      <c r="BV210" t="str">
        <f>IF(BG210=SecDLookups!$S$2,TRIM(RIGHT(BH210,LEN(BH210) -  SEARCH("-",BH210,1))),"")</f>
        <v/>
      </c>
      <c r="BW210" t="str">
        <f>IF(BG210=SecDLookups!$S$3,BH210,"")</f>
        <v/>
      </c>
      <c r="BX210" t="str">
        <f>IF(BG210=SecDLookups!$S$4,BH210,"")</f>
        <v/>
      </c>
      <c r="BY210" t="str">
        <f>IF(BI210=SecDLookups!$T$2,TRIM(LEFT(BJ210, SEARCH("-",BJ210,1)-1)),"")</f>
        <v/>
      </c>
      <c r="BZ210" t="str">
        <f>IF(BI210=SecDLookups!$T$2,TRIM(RIGHT(BJ210,LEN(BJ210) -  SEARCH("-",BJ210,1))),"")</f>
        <v/>
      </c>
      <c r="CA210" t="str">
        <f>IF(BI210=SecDLookups!$T$3,BJ210,"")</f>
        <v/>
      </c>
      <c r="CB210" t="str">
        <f>IF(BI210=SecDLookups!$T$4,BJ210,"")</f>
        <v/>
      </c>
      <c r="CC210" t="str">
        <f>IF(BK210=SecDLookups!$U$2,TRIM(LEFT(BL210, SEARCH("-",BL210,1)-1)),"")</f>
        <v/>
      </c>
      <c r="CD210" t="str">
        <f>IF(BK210=SecDLookups!$U$2,TRIM(RIGHT(BL210,LEN(BL210) -  SEARCH("-",BL210,1))),"")</f>
        <v/>
      </c>
      <c r="CE210" t="str">
        <f>IF(BK210=SecDLookups!$U$3,BL210,"")</f>
        <v/>
      </c>
      <c r="CF210" t="str">
        <f>IF(BK210=SecDLookups!$U$4,BL210,"")</f>
        <v/>
      </c>
    </row>
    <row r="211" spans="28:84" x14ac:dyDescent="0.25">
      <c r="AB211" s="174"/>
      <c r="AC211" s="181">
        <f>'Securities Details'!C114</f>
        <v>0</v>
      </c>
      <c r="AD211" s="181">
        <f>'Securities Details'!D114</f>
        <v>0</v>
      </c>
      <c r="AE211" s="181">
        <f>'Securities Details'!E114</f>
        <v>0</v>
      </c>
      <c r="AF211" s="181">
        <f>'Securities Details'!F114</f>
        <v>0</v>
      </c>
      <c r="AG211" s="181">
        <f>'Securities Details'!G114</f>
        <v>0</v>
      </c>
      <c r="AH211" s="181">
        <f>'Securities Details'!H114</f>
        <v>0</v>
      </c>
      <c r="AI211" s="181">
        <f>'Securities Details'!I114</f>
        <v>0</v>
      </c>
      <c r="AJ211" s="181" t="str">
        <f t="shared" si="1"/>
        <v>0</v>
      </c>
      <c r="AK211" s="181">
        <f>'Securities Details'!K114</f>
        <v>0</v>
      </c>
      <c r="AL211" s="181">
        <f>'Securities Details'!L114</f>
        <v>0</v>
      </c>
      <c r="AM211" s="186">
        <f>'Securities Details'!M114</f>
        <v>0</v>
      </c>
      <c r="AN211" s="181">
        <f>'Securities Details'!N114</f>
        <v>0</v>
      </c>
      <c r="AO211" s="181">
        <f>'Securities Details'!O114</f>
        <v>0</v>
      </c>
      <c r="AP211" s="181">
        <f>'Securities Details'!P114</f>
        <v>0</v>
      </c>
      <c r="AQ211" s="181">
        <f>'Securities Details'!Q114</f>
        <v>0</v>
      </c>
      <c r="AR211" s="181">
        <f>'Securities Details'!R114</f>
        <v>0</v>
      </c>
      <c r="AS211" s="186">
        <f>'Securities Details'!S114</f>
        <v>0</v>
      </c>
      <c r="AT211" s="181">
        <f>'Securities Details'!T114</f>
        <v>0</v>
      </c>
      <c r="AU211" s="181">
        <f>'Securities Details'!U114</f>
        <v>0</v>
      </c>
      <c r="AV211" s="181" t="str">
        <f>IF(AU211="Yes",'Securities Details'!V114,"")</f>
        <v/>
      </c>
      <c r="AW211" s="181">
        <f>'Securities Details'!W114</f>
        <v>0</v>
      </c>
      <c r="AX211" s="181">
        <f>'Securities Details'!X114</f>
        <v>0</v>
      </c>
      <c r="AY211" s="186" t="str">
        <f>IF(AND(NOT(ISBLANK('Securities Details'!Y114)),AU211="Yes"),'Securities Details'!Y114,"")</f>
        <v/>
      </c>
      <c r="AZ211" s="181" t="str">
        <f>IF(AU211="Yes",'Securities Details'!Z114,"")</f>
        <v/>
      </c>
      <c r="BA211" s="181" t="e">
        <f>'Securities Details'!#REF!</f>
        <v>#REF!</v>
      </c>
      <c r="BB211" s="181" t="str">
        <f>IF(AU211="Yes",'Securities Details'!AA114,"")</f>
        <v/>
      </c>
      <c r="BC211" s="181" t="str">
        <f>IF(ISBLANK('Securities Details'!AB114),"",0)</f>
        <v/>
      </c>
      <c r="BD211" s="181">
        <f>'Securities Details'!AC114</f>
        <v>0</v>
      </c>
      <c r="BE211" s="181">
        <f>'Securities Details'!AD114</f>
        <v>0</v>
      </c>
      <c r="BF211" s="595">
        <f>'Securities Details'!AE114</f>
        <v>0</v>
      </c>
      <c r="BG211" s="181">
        <f>'Securities Details'!AF114</f>
        <v>0</v>
      </c>
      <c r="BH211" s="181">
        <f>'Securities Details'!AG114</f>
        <v>0</v>
      </c>
      <c r="BI211" s="181">
        <f>'Securities Details'!AH114</f>
        <v>0</v>
      </c>
      <c r="BJ211" s="181">
        <f>'Securities Details'!AI114</f>
        <v>0</v>
      </c>
      <c r="BK211" s="181">
        <f>'Securities Details'!AJ114</f>
        <v>0</v>
      </c>
      <c r="BL211" s="181">
        <f>'Securities Details'!AK114</f>
        <v>0</v>
      </c>
      <c r="BM211" s="181">
        <f>'Securities Details'!AL114</f>
        <v>0</v>
      </c>
      <c r="BN211" s="181" t="str">
        <f>IF('Securities Details'!AM114 = "","",IF('Securities Details'!$E$11="Yes",'Securities Details'!AM114,""))</f>
        <v/>
      </c>
      <c r="BO211" s="181" t="str">
        <f>IF('Securities Details'!AN114="","",IF('Securities Details'!$E$11="Yes",'Securities Details'!AN114,""))</f>
        <v/>
      </c>
      <c r="BP211" s="181" t="str">
        <f>IF('Securities Details'!$E$11="Yes",'Securities Details'!AO114,"")</f>
        <v/>
      </c>
      <c r="BQ211" t="str">
        <f>IF(BE211=SecDLookups!$R$2, (
IF(ISNUMBER(SEARCH("-",BF211)), TRIM(LEFT(BF211, SEARCH("-",BF211,1)-1)), BF211)),"")</f>
        <v/>
      </c>
      <c r="BR211" t="str">
        <f>IF(BE211=SecDLookups!$R$2, (
IF(ISNUMBER(SEARCH("-",BF211)), TRIM(RIGHT(BF211,LEN(BF211) - SEARCH("-",BF211,1))), BF211)),"")</f>
        <v/>
      </c>
      <c r="BS211" t="str">
        <f>IF(BE211=SecDLookups!$R$3,BF211,"")</f>
        <v/>
      </c>
      <c r="BT211" t="str">
        <f>IF(BE211=SecDLookups!$R$4,BF211,"")</f>
        <v/>
      </c>
      <c r="BU211" t="str">
        <f>IF(BG211=SecDLookups!$S$2,TRIM(LEFT(BH211, SEARCH("-",BH211,1)-1)),"")</f>
        <v/>
      </c>
      <c r="BV211" t="str">
        <f>IF(BG211=SecDLookups!$S$2,TRIM(RIGHT(BH211,LEN(BH211) -  SEARCH("-",BH211,1))),"")</f>
        <v/>
      </c>
      <c r="BW211" t="str">
        <f>IF(BG211=SecDLookups!$S$3,BH211,"")</f>
        <v/>
      </c>
      <c r="BX211" t="str">
        <f>IF(BG211=SecDLookups!$S$4,BH211,"")</f>
        <v/>
      </c>
      <c r="BY211" t="str">
        <f>IF(BI211=SecDLookups!$T$2,TRIM(LEFT(BJ211, SEARCH("-",BJ211,1)-1)),"")</f>
        <v/>
      </c>
      <c r="BZ211" t="str">
        <f>IF(BI211=SecDLookups!$T$2,TRIM(RIGHT(BJ211,LEN(BJ211) -  SEARCH("-",BJ211,1))),"")</f>
        <v/>
      </c>
      <c r="CA211" t="str">
        <f>IF(BI211=SecDLookups!$T$3,BJ211,"")</f>
        <v/>
      </c>
      <c r="CB211" t="str">
        <f>IF(BI211=SecDLookups!$T$4,BJ211,"")</f>
        <v/>
      </c>
      <c r="CC211" t="str">
        <f>IF(BK211=SecDLookups!$U$2,TRIM(LEFT(BL211, SEARCH("-",BL211,1)-1)),"")</f>
        <v/>
      </c>
      <c r="CD211" t="str">
        <f>IF(BK211=SecDLookups!$U$2,TRIM(RIGHT(BL211,LEN(BL211) -  SEARCH("-",BL211,1))),"")</f>
        <v/>
      </c>
      <c r="CE211" t="str">
        <f>IF(BK211=SecDLookups!$U$3,BL211,"")</f>
        <v/>
      </c>
      <c r="CF211" t="str">
        <f>IF(BK211=SecDLookups!$U$4,BL211,"")</f>
        <v/>
      </c>
    </row>
    <row r="212" spans="28:84" x14ac:dyDescent="0.25">
      <c r="AB212" s="174"/>
      <c r="AC212" s="181">
        <f>'Securities Details'!C115</f>
        <v>0</v>
      </c>
      <c r="AD212" s="181">
        <f>'Securities Details'!D115</f>
        <v>0</v>
      </c>
      <c r="AE212" s="181">
        <f>'Securities Details'!E115</f>
        <v>0</v>
      </c>
      <c r="AF212" s="181">
        <f>'Securities Details'!F115</f>
        <v>0</v>
      </c>
      <c r="AG212" s="181">
        <f>'Securities Details'!G115</f>
        <v>0</v>
      </c>
      <c r="AH212" s="181">
        <f>'Securities Details'!H115</f>
        <v>0</v>
      </c>
      <c r="AI212" s="181">
        <f>'Securities Details'!I115</f>
        <v>0</v>
      </c>
      <c r="AJ212" s="181" t="str">
        <f t="shared" si="1"/>
        <v>0</v>
      </c>
      <c r="AK212" s="181">
        <f>'Securities Details'!K115</f>
        <v>0</v>
      </c>
      <c r="AL212" s="181">
        <f>'Securities Details'!L115</f>
        <v>0</v>
      </c>
      <c r="AM212" s="186">
        <f>'Securities Details'!M115</f>
        <v>0</v>
      </c>
      <c r="AN212" s="181">
        <f>'Securities Details'!N115</f>
        <v>0</v>
      </c>
      <c r="AO212" s="181">
        <f>'Securities Details'!O115</f>
        <v>0</v>
      </c>
      <c r="AP212" s="181">
        <f>'Securities Details'!P115</f>
        <v>0</v>
      </c>
      <c r="AQ212" s="181">
        <f>'Securities Details'!Q115</f>
        <v>0</v>
      </c>
      <c r="AR212" s="181">
        <f>'Securities Details'!R115</f>
        <v>0</v>
      </c>
      <c r="AS212" s="186">
        <f>'Securities Details'!S115</f>
        <v>0</v>
      </c>
      <c r="AT212" s="181">
        <f>'Securities Details'!T115</f>
        <v>0</v>
      </c>
      <c r="AU212" s="181">
        <f>'Securities Details'!U115</f>
        <v>0</v>
      </c>
      <c r="AV212" s="181" t="str">
        <f>IF(AU212="Yes",'Securities Details'!V115,"")</f>
        <v/>
      </c>
      <c r="AW212" s="181">
        <f>'Securities Details'!W115</f>
        <v>0</v>
      </c>
      <c r="AX212" s="181">
        <f>'Securities Details'!X115</f>
        <v>0</v>
      </c>
      <c r="AY212" s="186" t="str">
        <f>IF(AND(NOT(ISBLANK('Securities Details'!Y115)),AU212="Yes"),'Securities Details'!Y115,"")</f>
        <v/>
      </c>
      <c r="AZ212" s="181" t="str">
        <f>IF(AU212="Yes",'Securities Details'!Z115,"")</f>
        <v/>
      </c>
      <c r="BA212" s="181" t="e">
        <f>'Securities Details'!#REF!</f>
        <v>#REF!</v>
      </c>
      <c r="BB212" s="181" t="str">
        <f>IF(AU212="Yes",'Securities Details'!AA115,"")</f>
        <v/>
      </c>
      <c r="BC212" s="181" t="str">
        <f>IF(ISBLANK('Securities Details'!AB115),"",0)</f>
        <v/>
      </c>
      <c r="BD212" s="181">
        <f>'Securities Details'!AC115</f>
        <v>0</v>
      </c>
      <c r="BE212" s="181">
        <f>'Securities Details'!AD115</f>
        <v>0</v>
      </c>
      <c r="BF212" s="595">
        <f>'Securities Details'!AE115</f>
        <v>0</v>
      </c>
      <c r="BG212" s="181">
        <f>'Securities Details'!AF115</f>
        <v>0</v>
      </c>
      <c r="BH212" s="181">
        <f>'Securities Details'!AG115</f>
        <v>0</v>
      </c>
      <c r="BI212" s="181">
        <f>'Securities Details'!AH115</f>
        <v>0</v>
      </c>
      <c r="BJ212" s="181">
        <f>'Securities Details'!AI115</f>
        <v>0</v>
      </c>
      <c r="BK212" s="181">
        <f>'Securities Details'!AJ115</f>
        <v>0</v>
      </c>
      <c r="BL212" s="181">
        <f>'Securities Details'!AK115</f>
        <v>0</v>
      </c>
      <c r="BM212" s="181">
        <f>'Securities Details'!AL115</f>
        <v>0</v>
      </c>
      <c r="BN212" s="181" t="str">
        <f>IF('Securities Details'!AM115 = "","",IF('Securities Details'!$E$11="Yes",'Securities Details'!AM115,""))</f>
        <v/>
      </c>
      <c r="BO212" s="181" t="str">
        <f>IF('Securities Details'!AN115="","",IF('Securities Details'!$E$11="Yes",'Securities Details'!AN115,""))</f>
        <v/>
      </c>
      <c r="BP212" s="181" t="str">
        <f>IF('Securities Details'!$E$11="Yes",'Securities Details'!AO115,"")</f>
        <v/>
      </c>
      <c r="BQ212" t="str">
        <f>IF(BE212=SecDLookups!$R$2, (
IF(ISNUMBER(SEARCH("-",BF212)), TRIM(LEFT(BF212, SEARCH("-",BF212,1)-1)), BF212)),"")</f>
        <v/>
      </c>
      <c r="BR212" t="str">
        <f>IF(BE212=SecDLookups!$R$2, (
IF(ISNUMBER(SEARCH("-",BF212)), TRIM(RIGHT(BF212,LEN(BF212) - SEARCH("-",BF212,1))), BF212)),"")</f>
        <v/>
      </c>
      <c r="BS212" t="str">
        <f>IF(BE212=SecDLookups!$R$3,BF212,"")</f>
        <v/>
      </c>
      <c r="BT212" t="str">
        <f>IF(BE212=SecDLookups!$R$4,BF212,"")</f>
        <v/>
      </c>
      <c r="BU212" t="str">
        <f>IF(BG212=SecDLookups!$S$2,TRIM(LEFT(BH212, SEARCH("-",BH212,1)-1)),"")</f>
        <v/>
      </c>
      <c r="BV212" t="str">
        <f>IF(BG212=SecDLookups!$S$2,TRIM(RIGHT(BH212,LEN(BH212) -  SEARCH("-",BH212,1))),"")</f>
        <v/>
      </c>
      <c r="BW212" t="str">
        <f>IF(BG212=SecDLookups!$S$3,BH212,"")</f>
        <v/>
      </c>
      <c r="BX212" t="str">
        <f>IF(BG212=SecDLookups!$S$4,BH212,"")</f>
        <v/>
      </c>
      <c r="BY212" t="str">
        <f>IF(BI212=SecDLookups!$T$2,TRIM(LEFT(BJ212, SEARCH("-",BJ212,1)-1)),"")</f>
        <v/>
      </c>
      <c r="BZ212" t="str">
        <f>IF(BI212=SecDLookups!$T$2,TRIM(RIGHT(BJ212,LEN(BJ212) -  SEARCH("-",BJ212,1))),"")</f>
        <v/>
      </c>
      <c r="CA212" t="str">
        <f>IF(BI212=SecDLookups!$T$3,BJ212,"")</f>
        <v/>
      </c>
      <c r="CB212" t="str">
        <f>IF(BI212=SecDLookups!$T$4,BJ212,"")</f>
        <v/>
      </c>
      <c r="CC212" t="str">
        <f>IF(BK212=SecDLookups!$U$2,TRIM(LEFT(BL212, SEARCH("-",BL212,1)-1)),"")</f>
        <v/>
      </c>
      <c r="CD212" t="str">
        <f>IF(BK212=SecDLookups!$U$2,TRIM(RIGHT(BL212,LEN(BL212) -  SEARCH("-",BL212,1))),"")</f>
        <v/>
      </c>
      <c r="CE212" t="str">
        <f>IF(BK212=SecDLookups!$U$3,BL212,"")</f>
        <v/>
      </c>
      <c r="CF212" t="str">
        <f>IF(BK212=SecDLookups!$U$4,BL212,"")</f>
        <v/>
      </c>
    </row>
    <row r="213" spans="28:84" x14ac:dyDescent="0.25">
      <c r="AC213" s="181">
        <f>'Securities Details'!C116</f>
        <v>0</v>
      </c>
      <c r="AD213" s="181">
        <f>'Securities Details'!D116</f>
        <v>0</v>
      </c>
      <c r="AE213" s="181">
        <f>'Securities Details'!E116</f>
        <v>0</v>
      </c>
      <c r="AF213" s="181">
        <f>'Securities Details'!F116</f>
        <v>0</v>
      </c>
      <c r="AG213" s="181">
        <f>'Securities Details'!G116</f>
        <v>0</v>
      </c>
      <c r="AH213" s="181">
        <f>'Securities Details'!H116</f>
        <v>0</v>
      </c>
      <c r="AI213" s="181">
        <f>'Securities Details'!I116</f>
        <v>0</v>
      </c>
      <c r="AJ213" s="181" t="str">
        <f t="shared" si="1"/>
        <v>0</v>
      </c>
      <c r="AK213" s="181">
        <f>'Securities Details'!K116</f>
        <v>0</v>
      </c>
      <c r="AL213" s="181">
        <f>'Securities Details'!L116</f>
        <v>0</v>
      </c>
      <c r="AM213" s="186">
        <f>'Securities Details'!M116</f>
        <v>0</v>
      </c>
      <c r="AN213" s="181">
        <f>'Securities Details'!N116</f>
        <v>0</v>
      </c>
      <c r="AO213" s="181">
        <f>'Securities Details'!O116</f>
        <v>0</v>
      </c>
      <c r="AP213" s="181">
        <f>'Securities Details'!P116</f>
        <v>0</v>
      </c>
      <c r="AQ213" s="181">
        <f>'Securities Details'!Q116</f>
        <v>0</v>
      </c>
      <c r="AR213" s="181">
        <f>'Securities Details'!R116</f>
        <v>0</v>
      </c>
      <c r="AS213" s="186">
        <f>'Securities Details'!S116</f>
        <v>0</v>
      </c>
      <c r="AT213" s="181">
        <f>'Securities Details'!T116</f>
        <v>0</v>
      </c>
      <c r="AU213" s="181">
        <f>'Securities Details'!U116</f>
        <v>0</v>
      </c>
      <c r="AV213" s="181" t="str">
        <f>IF(AU213="Yes",'Securities Details'!V116,"")</f>
        <v/>
      </c>
      <c r="AW213" s="181">
        <f>'Securities Details'!W116</f>
        <v>0</v>
      </c>
      <c r="AX213" s="181">
        <f>'Securities Details'!X116</f>
        <v>0</v>
      </c>
      <c r="AY213" s="186" t="str">
        <f>IF(AND(NOT(ISBLANK('Securities Details'!Y116)),AU213="Yes"),'Securities Details'!Y116,"")</f>
        <v/>
      </c>
      <c r="AZ213" s="181" t="str">
        <f>IF(AU213="Yes",'Securities Details'!Z116,"")</f>
        <v/>
      </c>
      <c r="BA213" s="181" t="e">
        <f>'Securities Details'!#REF!</f>
        <v>#REF!</v>
      </c>
      <c r="BB213" s="181" t="str">
        <f>IF(AU213="Yes",'Securities Details'!AA116,"")</f>
        <v/>
      </c>
      <c r="BC213" s="181" t="str">
        <f>IF(ISBLANK('Securities Details'!AB116),"",0)</f>
        <v/>
      </c>
      <c r="BD213" s="181">
        <f>'Securities Details'!AC116</f>
        <v>0</v>
      </c>
      <c r="BE213" s="181">
        <f>'Securities Details'!AD116</f>
        <v>0</v>
      </c>
      <c r="BF213" s="595">
        <f>'Securities Details'!AE116</f>
        <v>0</v>
      </c>
      <c r="BG213" s="181">
        <f>'Securities Details'!AF116</f>
        <v>0</v>
      </c>
      <c r="BH213" s="181">
        <f>'Securities Details'!AG116</f>
        <v>0</v>
      </c>
      <c r="BI213" s="181">
        <f>'Securities Details'!AH116</f>
        <v>0</v>
      </c>
      <c r="BJ213" s="181">
        <f>'Securities Details'!AI116</f>
        <v>0</v>
      </c>
      <c r="BK213" s="181">
        <f>'Securities Details'!AJ116</f>
        <v>0</v>
      </c>
      <c r="BL213" s="181">
        <f>'Securities Details'!AK116</f>
        <v>0</v>
      </c>
      <c r="BM213" s="181">
        <f>'Securities Details'!AL116</f>
        <v>0</v>
      </c>
      <c r="BN213" s="181" t="str">
        <f>IF('Securities Details'!AM116 = "","",IF('Securities Details'!$E$11="Yes",'Securities Details'!AM116,""))</f>
        <v/>
      </c>
      <c r="BO213" s="181" t="str">
        <f>IF('Securities Details'!AN116="","",IF('Securities Details'!$E$11="Yes",'Securities Details'!AN116,""))</f>
        <v/>
      </c>
      <c r="BP213" s="181" t="str">
        <f>IF('Securities Details'!$E$11="Yes",'Securities Details'!AO116,"")</f>
        <v/>
      </c>
      <c r="BQ213" t="str">
        <f>IF(BE213=SecDLookups!$R$2, (
IF(ISNUMBER(SEARCH("-",BF213)), TRIM(LEFT(BF213, SEARCH("-",BF213,1)-1)), BF213)),"")</f>
        <v/>
      </c>
      <c r="BR213" t="str">
        <f>IF(BE213=SecDLookups!$R$2, (
IF(ISNUMBER(SEARCH("-",BF213)), TRIM(RIGHT(BF213,LEN(BF213) - SEARCH("-",BF213,1))), BF213)),"")</f>
        <v/>
      </c>
      <c r="BS213" t="str">
        <f>IF(BE213=SecDLookups!$R$3,BF213,"")</f>
        <v/>
      </c>
      <c r="BT213" t="str">
        <f>IF(BE213=SecDLookups!$R$4,BF213,"")</f>
        <v/>
      </c>
      <c r="BU213" t="str">
        <f>IF(BG213=SecDLookups!$S$2,TRIM(LEFT(BH213, SEARCH("-",BH213,1)-1)),"")</f>
        <v/>
      </c>
      <c r="BV213" t="str">
        <f>IF(BG213=SecDLookups!$S$2,TRIM(RIGHT(BH213,LEN(BH213) -  SEARCH("-",BH213,1))),"")</f>
        <v/>
      </c>
      <c r="BW213" t="str">
        <f>IF(BG213=SecDLookups!$S$3,BH213,"")</f>
        <v/>
      </c>
      <c r="BX213" t="str">
        <f>IF(BG213=SecDLookups!$S$4,BH213,"")</f>
        <v/>
      </c>
      <c r="BY213" t="str">
        <f>IF(BI213=SecDLookups!$T$2,TRIM(LEFT(BJ213, SEARCH("-",BJ213,1)-1)),"")</f>
        <v/>
      </c>
      <c r="BZ213" t="str">
        <f>IF(BI213=SecDLookups!$T$2,TRIM(RIGHT(BJ213,LEN(BJ213) -  SEARCH("-",BJ213,1))),"")</f>
        <v/>
      </c>
      <c r="CA213" t="str">
        <f>IF(BI213=SecDLookups!$T$3,BJ213,"")</f>
        <v/>
      </c>
      <c r="CB213" t="str">
        <f>IF(BI213=SecDLookups!$T$4,BJ213,"")</f>
        <v/>
      </c>
      <c r="CC213" t="str">
        <f>IF(BK213=SecDLookups!$U$2,TRIM(LEFT(BL213, SEARCH("-",BL213,1)-1)),"")</f>
        <v/>
      </c>
      <c r="CD213" t="str">
        <f>IF(BK213=SecDLookups!$U$2,TRIM(RIGHT(BL213,LEN(BL213) -  SEARCH("-",BL213,1))),"")</f>
        <v/>
      </c>
      <c r="CE213" t="str">
        <f>IF(BK213=SecDLookups!$U$3,BL213,"")</f>
        <v/>
      </c>
      <c r="CF213" t="str">
        <f>IF(BK213=SecDLookups!$U$4,BL213,"")</f>
        <v/>
      </c>
    </row>
    <row r="214" spans="28:84" x14ac:dyDescent="0.25">
      <c r="AC214" s="181">
        <f>'Securities Details'!C117</f>
        <v>0</v>
      </c>
      <c r="AD214" s="181">
        <f>'Securities Details'!D117</f>
        <v>0</v>
      </c>
      <c r="AE214" s="181">
        <f>'Securities Details'!E117</f>
        <v>0</v>
      </c>
      <c r="AF214" s="181">
        <f>'Securities Details'!F117</f>
        <v>0</v>
      </c>
      <c r="AG214" s="181">
        <f>'Securities Details'!G117</f>
        <v>0</v>
      </c>
      <c r="AH214" s="181">
        <f>'Securities Details'!H117</f>
        <v>0</v>
      </c>
      <c r="AI214" s="181">
        <f>'Securities Details'!I117</f>
        <v>0</v>
      </c>
      <c r="AJ214" s="181" t="str">
        <f t="shared" si="1"/>
        <v>0</v>
      </c>
      <c r="AK214" s="181">
        <f>'Securities Details'!K117</f>
        <v>0</v>
      </c>
      <c r="AL214" s="181">
        <f>'Securities Details'!L117</f>
        <v>0</v>
      </c>
      <c r="AM214" s="186">
        <f>'Securities Details'!M117</f>
        <v>0</v>
      </c>
      <c r="AN214" s="181">
        <f>'Securities Details'!N117</f>
        <v>0</v>
      </c>
      <c r="AO214" s="181">
        <f>'Securities Details'!O117</f>
        <v>0</v>
      </c>
      <c r="AP214" s="181">
        <f>'Securities Details'!P117</f>
        <v>0</v>
      </c>
      <c r="AQ214" s="181">
        <f>'Securities Details'!Q117</f>
        <v>0</v>
      </c>
      <c r="AR214" s="181">
        <f>'Securities Details'!R117</f>
        <v>0</v>
      </c>
      <c r="AS214" s="186">
        <f>'Securities Details'!S117</f>
        <v>0</v>
      </c>
      <c r="AT214" s="181">
        <f>'Securities Details'!T117</f>
        <v>0</v>
      </c>
      <c r="AU214" s="181">
        <f>'Securities Details'!U117</f>
        <v>0</v>
      </c>
      <c r="AV214" s="181" t="str">
        <f>IF(AU214="Yes",'Securities Details'!V117,"")</f>
        <v/>
      </c>
      <c r="AW214" s="181">
        <f>'Securities Details'!W117</f>
        <v>0</v>
      </c>
      <c r="AX214" s="181">
        <f>'Securities Details'!X117</f>
        <v>0</v>
      </c>
      <c r="AY214" s="186" t="str">
        <f>IF(AND(NOT(ISBLANK('Securities Details'!Y117)),AU214="Yes"),'Securities Details'!Y117,"")</f>
        <v/>
      </c>
      <c r="AZ214" s="181" t="str">
        <f>IF(AU214="Yes",'Securities Details'!Z117,"")</f>
        <v/>
      </c>
      <c r="BA214" s="181" t="e">
        <f>'Securities Details'!#REF!</f>
        <v>#REF!</v>
      </c>
      <c r="BB214" s="181" t="str">
        <f>IF(AU214="Yes",'Securities Details'!AA117,"")</f>
        <v/>
      </c>
      <c r="BC214" s="181" t="str">
        <f>IF(ISBLANK('Securities Details'!AB117),"",0)</f>
        <v/>
      </c>
      <c r="BD214" s="181">
        <f>'Securities Details'!AC117</f>
        <v>0</v>
      </c>
      <c r="BE214" s="181">
        <f>'Securities Details'!AD117</f>
        <v>0</v>
      </c>
      <c r="BF214" s="595">
        <f>'Securities Details'!AE117</f>
        <v>0</v>
      </c>
      <c r="BG214" s="181">
        <f>'Securities Details'!AF117</f>
        <v>0</v>
      </c>
      <c r="BH214" s="181">
        <f>'Securities Details'!AG117</f>
        <v>0</v>
      </c>
      <c r="BI214" s="181">
        <f>'Securities Details'!AH117</f>
        <v>0</v>
      </c>
      <c r="BJ214" s="181">
        <f>'Securities Details'!AI117</f>
        <v>0</v>
      </c>
      <c r="BK214" s="181">
        <f>'Securities Details'!AJ117</f>
        <v>0</v>
      </c>
      <c r="BL214" s="181">
        <f>'Securities Details'!AK117</f>
        <v>0</v>
      </c>
      <c r="BM214" s="181">
        <f>'Securities Details'!AL117</f>
        <v>0</v>
      </c>
      <c r="BN214" s="181" t="str">
        <f>IF('Securities Details'!AM117 = "","",IF('Securities Details'!$E$11="Yes",'Securities Details'!AM117,""))</f>
        <v/>
      </c>
      <c r="BO214" s="181" t="str">
        <f>IF('Securities Details'!AN117="","",IF('Securities Details'!$E$11="Yes",'Securities Details'!AN117,""))</f>
        <v/>
      </c>
      <c r="BP214" s="181" t="str">
        <f>IF('Securities Details'!$E$11="Yes",'Securities Details'!AO117,"")</f>
        <v/>
      </c>
      <c r="BQ214" t="str">
        <f>IF(BE214=SecDLookups!$R$2, (
IF(ISNUMBER(SEARCH("-",BF214)), TRIM(LEFT(BF214, SEARCH("-",BF214,1)-1)), BF214)),"")</f>
        <v/>
      </c>
      <c r="BR214" t="str">
        <f>IF(BE214=SecDLookups!$R$2, (
IF(ISNUMBER(SEARCH("-",BF214)), TRIM(RIGHT(BF214,LEN(BF214) - SEARCH("-",BF214,1))), BF214)),"")</f>
        <v/>
      </c>
      <c r="BS214" t="str">
        <f>IF(BE214=SecDLookups!$R$3,BF214,"")</f>
        <v/>
      </c>
      <c r="BT214" t="str">
        <f>IF(BE214=SecDLookups!$R$4,BF214,"")</f>
        <v/>
      </c>
      <c r="BU214" t="str">
        <f>IF(BG214=SecDLookups!$S$2,TRIM(LEFT(BH214, SEARCH("-",BH214,1)-1)),"")</f>
        <v/>
      </c>
      <c r="BV214" t="str">
        <f>IF(BG214=SecDLookups!$S$2,TRIM(RIGHT(BH214,LEN(BH214) -  SEARCH("-",BH214,1))),"")</f>
        <v/>
      </c>
      <c r="BW214" t="str">
        <f>IF(BG214=SecDLookups!$S$3,BH214,"")</f>
        <v/>
      </c>
      <c r="BX214" t="str">
        <f>IF(BG214=SecDLookups!$S$4,BH214,"")</f>
        <v/>
      </c>
      <c r="BY214" t="str">
        <f>IF(BI214=SecDLookups!$T$2,TRIM(LEFT(BJ214, SEARCH("-",BJ214,1)-1)),"")</f>
        <v/>
      </c>
      <c r="BZ214" t="str">
        <f>IF(BI214=SecDLookups!$T$2,TRIM(RIGHT(BJ214,LEN(BJ214) -  SEARCH("-",BJ214,1))),"")</f>
        <v/>
      </c>
      <c r="CA214" t="str">
        <f>IF(BI214=SecDLookups!$T$3,BJ214,"")</f>
        <v/>
      </c>
      <c r="CB214" t="str">
        <f>IF(BI214=SecDLookups!$T$4,BJ214,"")</f>
        <v/>
      </c>
      <c r="CC214" t="str">
        <f>IF(BK214=SecDLookups!$U$2,TRIM(LEFT(BL214, SEARCH("-",BL214,1)-1)),"")</f>
        <v/>
      </c>
      <c r="CD214" t="str">
        <f>IF(BK214=SecDLookups!$U$2,TRIM(RIGHT(BL214,LEN(BL214) -  SEARCH("-",BL214,1))),"")</f>
        <v/>
      </c>
      <c r="CE214" t="str">
        <f>IF(BK214=SecDLookups!$U$3,BL214,"")</f>
        <v/>
      </c>
      <c r="CF214" t="str">
        <f>IF(BK214=SecDLookups!$U$4,BL214,"")</f>
        <v/>
      </c>
    </row>
    <row r="215" spans="28:84" x14ac:dyDescent="0.25">
      <c r="AC215" s="181">
        <f>'Securities Details'!C118</f>
        <v>0</v>
      </c>
      <c r="AD215" s="181">
        <f>'Securities Details'!D118</f>
        <v>0</v>
      </c>
      <c r="AE215" s="181">
        <f>'Securities Details'!E118</f>
        <v>0</v>
      </c>
      <c r="AF215" s="181">
        <f>'Securities Details'!F118</f>
        <v>0</v>
      </c>
      <c r="AG215" s="181">
        <f>'Securities Details'!G118</f>
        <v>0</v>
      </c>
      <c r="AH215" s="181">
        <f>'Securities Details'!H118</f>
        <v>0</v>
      </c>
      <c r="AI215" s="181">
        <f>'Securities Details'!I118</f>
        <v>0</v>
      </c>
      <c r="AJ215" s="181" t="str">
        <f t="shared" si="1"/>
        <v>0</v>
      </c>
      <c r="AK215" s="181">
        <f>'Securities Details'!K118</f>
        <v>0</v>
      </c>
      <c r="AL215" s="181">
        <f>'Securities Details'!L118</f>
        <v>0</v>
      </c>
      <c r="AM215" s="186">
        <f>'Securities Details'!M118</f>
        <v>0</v>
      </c>
      <c r="AN215" s="181">
        <f>'Securities Details'!N118</f>
        <v>0</v>
      </c>
      <c r="AO215" s="181">
        <f>'Securities Details'!O118</f>
        <v>0</v>
      </c>
      <c r="AP215" s="181">
        <f>'Securities Details'!P118</f>
        <v>0</v>
      </c>
      <c r="AQ215" s="181">
        <f>'Securities Details'!Q118</f>
        <v>0</v>
      </c>
      <c r="AR215" s="181">
        <f>'Securities Details'!R118</f>
        <v>0</v>
      </c>
      <c r="AS215" s="186">
        <f>'Securities Details'!S118</f>
        <v>0</v>
      </c>
      <c r="AT215" s="181">
        <f>'Securities Details'!T118</f>
        <v>0</v>
      </c>
      <c r="AU215" s="181">
        <f>'Securities Details'!U118</f>
        <v>0</v>
      </c>
      <c r="AV215" s="181" t="str">
        <f>IF(AU215="Yes",'Securities Details'!V118,"")</f>
        <v/>
      </c>
      <c r="AW215" s="181">
        <f>'Securities Details'!W118</f>
        <v>0</v>
      </c>
      <c r="AX215" s="181">
        <f>'Securities Details'!X118</f>
        <v>0</v>
      </c>
      <c r="AY215" s="186" t="str">
        <f>IF(AND(NOT(ISBLANK('Securities Details'!Y118)),AU215="Yes"),'Securities Details'!Y118,"")</f>
        <v/>
      </c>
      <c r="AZ215" s="181" t="str">
        <f>IF(AU215="Yes",'Securities Details'!Z118,"")</f>
        <v/>
      </c>
      <c r="BA215" s="181" t="e">
        <f>'Securities Details'!#REF!</f>
        <v>#REF!</v>
      </c>
      <c r="BB215" s="181" t="str">
        <f>IF(AU215="Yes",'Securities Details'!AA118,"")</f>
        <v/>
      </c>
      <c r="BD215" s="181">
        <f>'Securities Details'!AC118</f>
        <v>0</v>
      </c>
      <c r="BE215" s="181">
        <f>'Securities Details'!AD118</f>
        <v>0</v>
      </c>
      <c r="BF215" s="595">
        <f>'Securities Details'!AE118</f>
        <v>0</v>
      </c>
      <c r="BG215" s="181">
        <f>'Securities Details'!AF118</f>
        <v>0</v>
      </c>
      <c r="BH215" s="181">
        <f>'Securities Details'!AG118</f>
        <v>0</v>
      </c>
      <c r="BI215" s="181">
        <f>'Securities Details'!AH118</f>
        <v>0</v>
      </c>
      <c r="BJ215" s="181">
        <f>'Securities Details'!AI118</f>
        <v>0</v>
      </c>
      <c r="BK215" s="181">
        <f>'Securities Details'!AJ118</f>
        <v>0</v>
      </c>
      <c r="BL215" s="181">
        <f>'Securities Details'!AK118</f>
        <v>0</v>
      </c>
      <c r="BM215" s="181">
        <f>'Securities Details'!AL118</f>
        <v>0</v>
      </c>
      <c r="BN215" s="181" t="str">
        <f>IF('Securities Details'!AM118 = "","",IF('Securities Details'!$E$11="Yes",'Securities Details'!AM118,""))</f>
        <v/>
      </c>
      <c r="BO215" s="181" t="str">
        <f>IF('Securities Details'!AN118="","",IF('Securities Details'!$E$11="Yes",'Securities Details'!AN118,""))</f>
        <v/>
      </c>
      <c r="BP215" s="181" t="str">
        <f>IF('Securities Details'!$E$11="Yes",'Securities Details'!AO118,"")</f>
        <v/>
      </c>
      <c r="BQ215" t="str">
        <f>IF(BE215=SecDLookups!$R$2, (
IF(ISNUMBER(SEARCH("-",BF215)), TRIM(LEFT(BF215, SEARCH("-",BF215,1)-1)), BF215)),"")</f>
        <v/>
      </c>
      <c r="BR215" t="str">
        <f>IF(BE215=SecDLookups!$R$2, (
IF(ISNUMBER(SEARCH("-",BF215)), TRIM(RIGHT(BF215,LEN(BF215) - SEARCH("-",BF215,1))), BF215)),"")</f>
        <v/>
      </c>
      <c r="BS215" t="str">
        <f>IF(BE215=SecDLookups!$R$3,BF215,"")</f>
        <v/>
      </c>
      <c r="BT215" t="str">
        <f>IF(BE215=SecDLookups!$R$4,BF215,"")</f>
        <v/>
      </c>
      <c r="BU215" t="str">
        <f>IF(BG215=SecDLookups!$S$2,TRIM(LEFT(BH215, SEARCH("-",BH215,1)-1)),"")</f>
        <v/>
      </c>
      <c r="BV215" t="str">
        <f>IF(BG215=SecDLookups!$S$2,TRIM(RIGHT(BH215,LEN(BH215) -  SEARCH("-",BH215,1))),"")</f>
        <v/>
      </c>
      <c r="BW215" t="str">
        <f>IF(BG215=SecDLookups!$S$3,BH215,"")</f>
        <v/>
      </c>
      <c r="BX215" t="str">
        <f>IF(BG215=SecDLookups!$S$4,BH215,"")</f>
        <v/>
      </c>
      <c r="BY215" t="str">
        <f>IF(BI215=SecDLookups!$T$2,TRIM(LEFT(BJ215, SEARCH("-",BJ215,1)-1)),"")</f>
        <v/>
      </c>
      <c r="BZ215" t="str">
        <f>IF(BI215=SecDLookups!$T$2,TRIM(RIGHT(BJ215,LEN(BJ215) -  SEARCH("-",BJ215,1))),"")</f>
        <v/>
      </c>
      <c r="CA215" t="str">
        <f>IF(BI215=SecDLookups!$T$3,BJ215,"")</f>
        <v/>
      </c>
      <c r="CB215" t="str">
        <f>IF(BI215=SecDLookups!$T$4,BJ215,"")</f>
        <v/>
      </c>
      <c r="CC215" t="str">
        <f>IF(BK215=SecDLookups!$U$2,TRIM(LEFT(BL215, SEARCH("-",BL215,1)-1)),"")</f>
        <v/>
      </c>
      <c r="CD215" t="str">
        <f>IF(BK215=SecDLookups!$U$2,TRIM(RIGHT(BL215,LEN(BL215) -  SEARCH("-",BL215,1))),"")</f>
        <v/>
      </c>
      <c r="CE215" t="str">
        <f>IF(BK215=SecDLookups!$U$3,BL215,"")</f>
        <v/>
      </c>
      <c r="CF215" t="str">
        <f>IF(BK215=SecDLookups!$U$4,BL215,"")</f>
        <v/>
      </c>
    </row>
  </sheetData>
  <mergeCells count="4">
    <mergeCell ref="M146:R146"/>
    <mergeCell ref="O147:R147"/>
    <mergeCell ref="BN113:BP113"/>
    <mergeCell ref="BQ113:CF113"/>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N318"/>
  <sheetViews>
    <sheetView topLeftCell="G1" zoomScale="85" zoomScaleNormal="85" workbookViewId="0">
      <selection activeCell="G19" sqref="G19"/>
    </sheetView>
  </sheetViews>
  <sheetFormatPr defaultRowHeight="15" x14ac:dyDescent="0.25"/>
  <cols>
    <col min="1" max="1" width="21.28515625" bestFit="1" customWidth="1"/>
    <col min="2" max="2" width="19.7109375" bestFit="1" customWidth="1"/>
    <col min="3" max="3" width="35.7109375" bestFit="1" customWidth="1"/>
    <col min="4" max="4" width="17.7109375" bestFit="1" customWidth="1"/>
    <col min="5" max="5" width="14.5703125" style="189" bestFit="1" customWidth="1"/>
    <col min="6" max="6" width="17.5703125" customWidth="1"/>
    <col min="7" max="7" width="58.42578125" style="181" customWidth="1"/>
    <col min="8" max="9" width="32.7109375" customWidth="1"/>
    <col min="10" max="10" width="10.7109375" bestFit="1" customWidth="1"/>
    <col min="12" max="12" width="43.28515625" style="181" customWidth="1"/>
    <col min="13" max="13" width="26.28515625" bestFit="1" customWidth="1"/>
    <col min="14" max="14" width="58.42578125" style="181" customWidth="1"/>
  </cols>
  <sheetData>
    <row r="1" spans="1:14" x14ac:dyDescent="0.25">
      <c r="A1" t="s">
        <v>809</v>
      </c>
      <c r="B1" t="s">
        <v>1135</v>
      </c>
      <c r="C1" t="s">
        <v>811</v>
      </c>
      <c r="D1" t="s">
        <v>1134</v>
      </c>
      <c r="E1" t="s">
        <v>1133</v>
      </c>
      <c r="F1" t="s">
        <v>9</v>
      </c>
      <c r="G1" s="181" t="s">
        <v>115</v>
      </c>
      <c r="J1" t="s">
        <v>1132</v>
      </c>
      <c r="K1" t="s">
        <v>381</v>
      </c>
      <c r="L1" s="181" t="s">
        <v>744</v>
      </c>
      <c r="M1" t="s">
        <v>1131</v>
      </c>
      <c r="N1" s="181" t="s">
        <v>115</v>
      </c>
    </row>
    <row r="2" spans="1:14" ht="30" x14ac:dyDescent="0.25">
      <c r="A2" s="66" t="s">
        <v>368</v>
      </c>
      <c r="B2" s="16" t="s">
        <v>232</v>
      </c>
      <c r="C2" s="37" t="s">
        <v>356</v>
      </c>
      <c r="D2" s="16" t="s">
        <v>357</v>
      </c>
      <c r="E2" t="s">
        <v>660</v>
      </c>
      <c r="F2" t="s">
        <v>1401</v>
      </c>
      <c r="G2" s="181" t="s">
        <v>194</v>
      </c>
      <c r="H2" s="16" t="s">
        <v>234</v>
      </c>
      <c r="I2" s="16"/>
      <c r="J2" s="52" t="s">
        <v>88</v>
      </c>
      <c r="K2" t="s">
        <v>182</v>
      </c>
      <c r="L2" s="181" t="s">
        <v>192</v>
      </c>
      <c r="M2" t="s">
        <v>73</v>
      </c>
      <c r="N2" s="181" t="s">
        <v>194</v>
      </c>
    </row>
    <row r="3" spans="1:14" ht="30" x14ac:dyDescent="0.25">
      <c r="A3" s="66" t="s">
        <v>367</v>
      </c>
      <c r="B3" s="16" t="s">
        <v>362</v>
      </c>
      <c r="C3" s="37" t="s">
        <v>359</v>
      </c>
      <c r="D3" s="16" t="s">
        <v>358</v>
      </c>
      <c r="E3" t="s">
        <v>36</v>
      </c>
      <c r="F3" t="s">
        <v>364</v>
      </c>
      <c r="G3" s="181" t="s">
        <v>192</v>
      </c>
      <c r="H3" s="18" t="s">
        <v>230</v>
      </c>
      <c r="I3" s="18"/>
      <c r="J3" s="52" t="s">
        <v>89</v>
      </c>
      <c r="K3" t="s">
        <v>656</v>
      </c>
      <c r="L3" s="181" t="s">
        <v>193</v>
      </c>
      <c r="M3" t="s">
        <v>1465</v>
      </c>
      <c r="N3" s="181" t="s">
        <v>192</v>
      </c>
    </row>
    <row r="4" spans="1:14" x14ac:dyDescent="0.25">
      <c r="A4" s="66" t="s">
        <v>352</v>
      </c>
      <c r="B4" s="187" t="s">
        <v>1120</v>
      </c>
      <c r="C4" s="37" t="s">
        <v>391</v>
      </c>
      <c r="D4" s="16" t="s">
        <v>360</v>
      </c>
      <c r="E4" t="s">
        <v>37</v>
      </c>
      <c r="G4" s="181" t="s">
        <v>193</v>
      </c>
      <c r="H4" s="18" t="s">
        <v>231</v>
      </c>
      <c r="I4" s="18"/>
      <c r="J4" s="52" t="s">
        <v>90</v>
      </c>
      <c r="L4" s="140" t="s">
        <v>76</v>
      </c>
      <c r="M4" t="s">
        <v>75</v>
      </c>
      <c r="N4" s="181" t="s">
        <v>193</v>
      </c>
    </row>
    <row r="5" spans="1:14" x14ac:dyDescent="0.25">
      <c r="C5" s="37" t="s">
        <v>352</v>
      </c>
      <c r="D5" s="187" t="s">
        <v>1120</v>
      </c>
      <c r="E5" t="s">
        <v>38</v>
      </c>
      <c r="G5" s="274" t="s">
        <v>77</v>
      </c>
      <c r="H5" s="16" t="s">
        <v>233</v>
      </c>
      <c r="I5" s="16"/>
      <c r="J5" s="52" t="s">
        <v>91</v>
      </c>
      <c r="L5" s="274" t="s">
        <v>77</v>
      </c>
      <c r="M5" t="s">
        <v>78</v>
      </c>
      <c r="N5" s="273" t="s">
        <v>1152</v>
      </c>
    </row>
    <row r="6" spans="1:14" x14ac:dyDescent="0.25">
      <c r="E6" t="s">
        <v>39</v>
      </c>
      <c r="G6" s="274" t="s">
        <v>1151</v>
      </c>
      <c r="H6" s="18" t="s">
        <v>232</v>
      </c>
      <c r="I6" s="18"/>
      <c r="J6" s="52" t="s">
        <v>92</v>
      </c>
      <c r="L6" s="274" t="s">
        <v>1151</v>
      </c>
      <c r="M6" t="s">
        <v>79</v>
      </c>
      <c r="N6" s="274" t="s">
        <v>77</v>
      </c>
    </row>
    <row r="7" spans="1:14" x14ac:dyDescent="0.25">
      <c r="E7" t="s">
        <v>40</v>
      </c>
      <c r="G7" s="274" t="s">
        <v>81</v>
      </c>
      <c r="H7" s="18" t="s">
        <v>232</v>
      </c>
      <c r="I7" s="18"/>
      <c r="J7" s="52" t="s">
        <v>93</v>
      </c>
      <c r="L7" s="274" t="s">
        <v>81</v>
      </c>
      <c r="M7" t="s">
        <v>1468</v>
      </c>
      <c r="N7" s="274" t="s">
        <v>1151</v>
      </c>
    </row>
    <row r="8" spans="1:14" x14ac:dyDescent="0.25">
      <c r="E8" t="s">
        <v>41</v>
      </c>
      <c r="G8" s="274" t="s">
        <v>82</v>
      </c>
      <c r="H8" s="16" t="s">
        <v>235</v>
      </c>
      <c r="I8" s="16"/>
      <c r="J8" s="52" t="s">
        <v>94</v>
      </c>
      <c r="L8" s="274" t="s">
        <v>82</v>
      </c>
      <c r="M8" t="s">
        <v>1152</v>
      </c>
      <c r="N8" s="274" t="s">
        <v>81</v>
      </c>
    </row>
    <row r="9" spans="1:14" x14ac:dyDescent="0.25">
      <c r="E9" t="s">
        <v>42</v>
      </c>
      <c r="G9" s="274" t="s">
        <v>461</v>
      </c>
      <c r="H9" s="16" t="s">
        <v>599</v>
      </c>
      <c r="I9" s="187"/>
      <c r="J9" s="52" t="s">
        <v>95</v>
      </c>
      <c r="L9" s="274" t="s">
        <v>461</v>
      </c>
      <c r="M9" t="s">
        <v>1464</v>
      </c>
      <c r="N9" s="274" t="s">
        <v>82</v>
      </c>
    </row>
    <row r="10" spans="1:14" ht="30" x14ac:dyDescent="0.25">
      <c r="E10" t="s">
        <v>43</v>
      </c>
      <c r="G10" s="274" t="s">
        <v>634</v>
      </c>
      <c r="H10" s="188" t="s">
        <v>599</v>
      </c>
      <c r="I10" s="187" t="s">
        <v>603</v>
      </c>
      <c r="J10" s="52" t="s">
        <v>96</v>
      </c>
      <c r="L10" s="274" t="s">
        <v>634</v>
      </c>
      <c r="M10" t="s">
        <v>1466</v>
      </c>
      <c r="N10" s="274" t="s">
        <v>461</v>
      </c>
    </row>
    <row r="11" spans="1:14" ht="30" x14ac:dyDescent="0.25">
      <c r="E11" t="s">
        <v>44</v>
      </c>
      <c r="G11" s="274" t="s">
        <v>635</v>
      </c>
      <c r="H11" s="188" t="s">
        <v>599</v>
      </c>
      <c r="I11" s="187" t="s">
        <v>604</v>
      </c>
      <c r="J11" s="22" t="s">
        <v>560</v>
      </c>
      <c r="L11" s="274" t="s">
        <v>635</v>
      </c>
      <c r="N11" s="274" t="s">
        <v>634</v>
      </c>
    </row>
    <row r="12" spans="1:14" ht="30" x14ac:dyDescent="0.25">
      <c r="E12" t="s">
        <v>45</v>
      </c>
      <c r="G12" s="46" t="s">
        <v>83</v>
      </c>
      <c r="H12" s="16" t="s">
        <v>236</v>
      </c>
      <c r="I12" s="16"/>
      <c r="J12" s="52" t="s">
        <v>97</v>
      </c>
      <c r="L12" s="46" t="s">
        <v>83</v>
      </c>
      <c r="N12" s="274" t="s">
        <v>635</v>
      </c>
    </row>
    <row r="13" spans="1:14" x14ac:dyDescent="0.25">
      <c r="E13" t="s">
        <v>46</v>
      </c>
      <c r="G13" s="274" t="s">
        <v>84</v>
      </c>
      <c r="H13" s="16" t="s">
        <v>233</v>
      </c>
      <c r="I13" s="16"/>
      <c r="J13" s="52" t="s">
        <v>98</v>
      </c>
      <c r="L13" s="274" t="s">
        <v>84</v>
      </c>
      <c r="N13" s="46" t="s">
        <v>83</v>
      </c>
    </row>
    <row r="14" spans="1:14" x14ac:dyDescent="0.25">
      <c r="E14" t="s">
        <v>47</v>
      </c>
      <c r="G14" s="274" t="s">
        <v>86</v>
      </c>
      <c r="H14" s="16" t="s">
        <v>237</v>
      </c>
      <c r="I14" s="16"/>
      <c r="J14" s="52" t="s">
        <v>99</v>
      </c>
      <c r="L14" s="274" t="s">
        <v>86</v>
      </c>
      <c r="N14" s="274" t="s">
        <v>84</v>
      </c>
    </row>
    <row r="15" spans="1:14" x14ac:dyDescent="0.25">
      <c r="E15" t="s">
        <v>48</v>
      </c>
      <c r="G15" s="46" t="s">
        <v>85</v>
      </c>
      <c r="H15" s="16" t="s">
        <v>239</v>
      </c>
      <c r="I15" s="16"/>
      <c r="J15" s="52" t="s">
        <v>100</v>
      </c>
      <c r="N15" s="274" t="s">
        <v>86</v>
      </c>
    </row>
    <row r="16" spans="1:14" x14ac:dyDescent="0.25">
      <c r="E16" t="s">
        <v>49</v>
      </c>
      <c r="G16" s="181" t="s">
        <v>224</v>
      </c>
      <c r="H16" s="16" t="s">
        <v>238</v>
      </c>
      <c r="J16" s="52" t="s">
        <v>101</v>
      </c>
      <c r="N16" s="46" t="s">
        <v>85</v>
      </c>
    </row>
    <row r="17" spans="5:14" x14ac:dyDescent="0.25">
      <c r="E17" t="s">
        <v>50</v>
      </c>
      <c r="G17" s="181" t="s">
        <v>79</v>
      </c>
      <c r="H17" s="592" t="s">
        <v>1469</v>
      </c>
      <c r="J17" s="22" t="s">
        <v>572</v>
      </c>
      <c r="N17" s="181" t="s">
        <v>224</v>
      </c>
    </row>
    <row r="18" spans="5:14" x14ac:dyDescent="0.25">
      <c r="E18" t="s">
        <v>51</v>
      </c>
      <c r="G18" s="181" t="s">
        <v>1468</v>
      </c>
      <c r="H18" s="592" t="s">
        <v>1470</v>
      </c>
      <c r="J18" s="52" t="s">
        <v>102</v>
      </c>
    </row>
    <row r="19" spans="5:14" x14ac:dyDescent="0.25">
      <c r="E19" t="s">
        <v>698</v>
      </c>
      <c r="J19" s="52" t="s">
        <v>103</v>
      </c>
    </row>
    <row r="20" spans="5:14" x14ac:dyDescent="0.25">
      <c r="E20" t="s">
        <v>53</v>
      </c>
      <c r="J20" s="52" t="s">
        <v>104</v>
      </c>
    </row>
    <row r="21" spans="5:14" x14ac:dyDescent="0.25">
      <c r="E21" t="s">
        <v>54</v>
      </c>
      <c r="J21" s="52" t="s">
        <v>105</v>
      </c>
    </row>
    <row r="22" spans="5:14" x14ac:dyDescent="0.25">
      <c r="E22" t="s">
        <v>55</v>
      </c>
      <c r="J22" s="52" t="s">
        <v>106</v>
      </c>
    </row>
    <row r="23" spans="5:14" x14ac:dyDescent="0.25">
      <c r="E23" t="s">
        <v>56</v>
      </c>
      <c r="J23" s="52" t="s">
        <v>107</v>
      </c>
    </row>
    <row r="24" spans="5:14" x14ac:dyDescent="0.25">
      <c r="E24" t="s">
        <v>57</v>
      </c>
      <c r="J24" s="52" t="s">
        <v>108</v>
      </c>
    </row>
    <row r="25" spans="5:14" x14ac:dyDescent="0.25">
      <c r="E25" t="s">
        <v>58</v>
      </c>
      <c r="J25" s="52" t="s">
        <v>109</v>
      </c>
    </row>
    <row r="26" spans="5:14" x14ac:dyDescent="0.25">
      <c r="E26" t="s">
        <v>59</v>
      </c>
      <c r="J26" s="52" t="s">
        <v>110</v>
      </c>
    </row>
    <row r="27" spans="5:14" x14ac:dyDescent="0.25">
      <c r="E27" t="s">
        <v>60</v>
      </c>
      <c r="J27" s="52" t="s">
        <v>111</v>
      </c>
    </row>
    <row r="28" spans="5:14" x14ac:dyDescent="0.25">
      <c r="E28" t="s">
        <v>61</v>
      </c>
      <c r="J28" s="52" t="s">
        <v>112</v>
      </c>
    </row>
    <row r="29" spans="5:14" x14ac:dyDescent="0.25">
      <c r="E29" t="s">
        <v>62</v>
      </c>
      <c r="J29" s="192" t="s">
        <v>113</v>
      </c>
    </row>
    <row r="30" spans="5:14" x14ac:dyDescent="0.25">
      <c r="E30" t="s">
        <v>63</v>
      </c>
    </row>
    <row r="31" spans="5:14" x14ac:dyDescent="0.25">
      <c r="E31" t="s">
        <v>64</v>
      </c>
    </row>
    <row r="32" spans="5:14" x14ac:dyDescent="0.25">
      <c r="E32"/>
    </row>
    <row r="33" spans="5:5" x14ac:dyDescent="0.25">
      <c r="E33"/>
    </row>
    <row r="34" spans="5:5" x14ac:dyDescent="0.25">
      <c r="E34" s="191"/>
    </row>
    <row r="35" spans="5:5" x14ac:dyDescent="0.25">
      <c r="E35" s="191"/>
    </row>
    <row r="36" spans="5:5" x14ac:dyDescent="0.25">
      <c r="E36" s="191"/>
    </row>
    <row r="37" spans="5:5" x14ac:dyDescent="0.25">
      <c r="E37" s="191"/>
    </row>
    <row r="38" spans="5:5" x14ac:dyDescent="0.25">
      <c r="E38" s="191"/>
    </row>
    <row r="39" spans="5:5" x14ac:dyDescent="0.25">
      <c r="E39" s="191"/>
    </row>
    <row r="40" spans="5:5" x14ac:dyDescent="0.25">
      <c r="E40" s="191"/>
    </row>
    <row r="41" spans="5:5" x14ac:dyDescent="0.25">
      <c r="E41" s="191"/>
    </row>
    <row r="42" spans="5:5" x14ac:dyDescent="0.25">
      <c r="E42" s="191"/>
    </row>
    <row r="43" spans="5:5" x14ac:dyDescent="0.25">
      <c r="E43" s="191"/>
    </row>
    <row r="44" spans="5:5" x14ac:dyDescent="0.25">
      <c r="E44" s="191"/>
    </row>
    <row r="45" spans="5:5" x14ac:dyDescent="0.25">
      <c r="E45" s="191"/>
    </row>
    <row r="46" spans="5:5" x14ac:dyDescent="0.25">
      <c r="E46" s="191"/>
    </row>
    <row r="47" spans="5:5" x14ac:dyDescent="0.25">
      <c r="E47" s="191"/>
    </row>
    <row r="48" spans="5:5" x14ac:dyDescent="0.25">
      <c r="E48" s="191"/>
    </row>
    <row r="49" spans="5:5" x14ac:dyDescent="0.25">
      <c r="E49" s="191"/>
    </row>
    <row r="50" spans="5:5" x14ac:dyDescent="0.25">
      <c r="E50" s="191"/>
    </row>
    <row r="51" spans="5:5" x14ac:dyDescent="0.25">
      <c r="E51" s="191"/>
    </row>
    <row r="52" spans="5:5" x14ac:dyDescent="0.25">
      <c r="E52" s="191"/>
    </row>
    <row r="53" spans="5:5" x14ac:dyDescent="0.25">
      <c r="E53" s="191"/>
    </row>
    <row r="54" spans="5:5" x14ac:dyDescent="0.25">
      <c r="E54" s="191"/>
    </row>
    <row r="55" spans="5:5" x14ac:dyDescent="0.25">
      <c r="E55" s="191"/>
    </row>
    <row r="56" spans="5:5" x14ac:dyDescent="0.25">
      <c r="E56" s="191"/>
    </row>
    <row r="57" spans="5:5" x14ac:dyDescent="0.25">
      <c r="E57" s="191"/>
    </row>
    <row r="58" spans="5:5" x14ac:dyDescent="0.25">
      <c r="E58" s="191"/>
    </row>
    <row r="59" spans="5:5" x14ac:dyDescent="0.25">
      <c r="E59" s="191"/>
    </row>
    <row r="60" spans="5:5" x14ac:dyDescent="0.25">
      <c r="E60" s="191"/>
    </row>
    <row r="61" spans="5:5" x14ac:dyDescent="0.25">
      <c r="E61" s="191"/>
    </row>
    <row r="62" spans="5:5" x14ac:dyDescent="0.25">
      <c r="E62" s="191"/>
    </row>
    <row r="63" spans="5:5" x14ac:dyDescent="0.25">
      <c r="E63" s="191"/>
    </row>
    <row r="64" spans="5:5" x14ac:dyDescent="0.25">
      <c r="E64" s="191"/>
    </row>
    <row r="65" spans="5:5" x14ac:dyDescent="0.25">
      <c r="E65" s="191"/>
    </row>
    <row r="66" spans="5:5" x14ac:dyDescent="0.25">
      <c r="E66" s="191"/>
    </row>
    <row r="67" spans="5:5" x14ac:dyDescent="0.25">
      <c r="E67" s="191"/>
    </row>
    <row r="68" spans="5:5" x14ac:dyDescent="0.25">
      <c r="E68" s="191"/>
    </row>
    <row r="69" spans="5:5" x14ac:dyDescent="0.25">
      <c r="E69" s="191"/>
    </row>
    <row r="70" spans="5:5" x14ac:dyDescent="0.25">
      <c r="E70" s="191"/>
    </row>
    <row r="71" spans="5:5" x14ac:dyDescent="0.25">
      <c r="E71" s="191"/>
    </row>
    <row r="72" spans="5:5" x14ac:dyDescent="0.25">
      <c r="E72" s="191"/>
    </row>
    <row r="73" spans="5:5" x14ac:dyDescent="0.25">
      <c r="E73" s="191"/>
    </row>
    <row r="74" spans="5:5" x14ac:dyDescent="0.25">
      <c r="E74" s="191"/>
    </row>
    <row r="75" spans="5:5" x14ac:dyDescent="0.25">
      <c r="E75" s="191"/>
    </row>
    <row r="76" spans="5:5" x14ac:dyDescent="0.25">
      <c r="E76" s="191"/>
    </row>
    <row r="77" spans="5:5" x14ac:dyDescent="0.25">
      <c r="E77" s="191"/>
    </row>
    <row r="78" spans="5:5" x14ac:dyDescent="0.25">
      <c r="E78" s="191"/>
    </row>
    <row r="79" spans="5:5" x14ac:dyDescent="0.25">
      <c r="E79" s="191"/>
    </row>
    <row r="80" spans="5:5" x14ac:dyDescent="0.25">
      <c r="E80" s="191"/>
    </row>
    <row r="81" spans="5:5" x14ac:dyDescent="0.25">
      <c r="E81" s="191"/>
    </row>
    <row r="82" spans="5:5" x14ac:dyDescent="0.25">
      <c r="E82" s="191"/>
    </row>
    <row r="83" spans="5:5" x14ac:dyDescent="0.25">
      <c r="E83" s="191"/>
    </row>
    <row r="84" spans="5:5" x14ac:dyDescent="0.25">
      <c r="E84" s="191"/>
    </row>
    <row r="85" spans="5:5" x14ac:dyDescent="0.25">
      <c r="E85" s="191"/>
    </row>
    <row r="86" spans="5:5" x14ac:dyDescent="0.25">
      <c r="E86" s="191"/>
    </row>
    <row r="87" spans="5:5" x14ac:dyDescent="0.25">
      <c r="E87" s="191"/>
    </row>
    <row r="88" spans="5:5" x14ac:dyDescent="0.25">
      <c r="E88" s="191"/>
    </row>
    <row r="89" spans="5:5" x14ac:dyDescent="0.25">
      <c r="E89" s="191"/>
    </row>
    <row r="90" spans="5:5" x14ac:dyDescent="0.25">
      <c r="E90" s="191"/>
    </row>
    <row r="91" spans="5:5" x14ac:dyDescent="0.25">
      <c r="E91" s="191"/>
    </row>
    <row r="92" spans="5:5" x14ac:dyDescent="0.25">
      <c r="E92" s="191"/>
    </row>
    <row r="93" spans="5:5" x14ac:dyDescent="0.25">
      <c r="E93" s="191"/>
    </row>
    <row r="94" spans="5:5" x14ac:dyDescent="0.25">
      <c r="E94" s="191"/>
    </row>
    <row r="95" spans="5:5" x14ac:dyDescent="0.25">
      <c r="E95" s="191"/>
    </row>
    <row r="96" spans="5:5" x14ac:dyDescent="0.25">
      <c r="E96" s="191"/>
    </row>
    <row r="97" spans="5:5" x14ac:dyDescent="0.25">
      <c r="E97" s="191"/>
    </row>
    <row r="98" spans="5:5" x14ac:dyDescent="0.25">
      <c r="E98" s="191"/>
    </row>
    <row r="99" spans="5:5" x14ac:dyDescent="0.25">
      <c r="E99" s="191"/>
    </row>
    <row r="100" spans="5:5" x14ac:dyDescent="0.25">
      <c r="E100" s="191"/>
    </row>
    <row r="101" spans="5:5" x14ac:dyDescent="0.25">
      <c r="E101" s="191"/>
    </row>
    <row r="102" spans="5:5" x14ac:dyDescent="0.25">
      <c r="E102" s="191"/>
    </row>
    <row r="103" spans="5:5" x14ac:dyDescent="0.25">
      <c r="E103" s="191"/>
    </row>
    <row r="104" spans="5:5" x14ac:dyDescent="0.25">
      <c r="E104" s="191"/>
    </row>
    <row r="105" spans="5:5" x14ac:dyDescent="0.25">
      <c r="E105" s="191"/>
    </row>
    <row r="106" spans="5:5" x14ac:dyDescent="0.25">
      <c r="E106" s="191"/>
    </row>
    <row r="107" spans="5:5" x14ac:dyDescent="0.25">
      <c r="E107" s="191"/>
    </row>
    <row r="108" spans="5:5" x14ac:dyDescent="0.25">
      <c r="E108" s="191"/>
    </row>
    <row r="109" spans="5:5" x14ac:dyDescent="0.25">
      <c r="E109" s="191"/>
    </row>
    <row r="110" spans="5:5" x14ac:dyDescent="0.25">
      <c r="E110" s="191"/>
    </row>
    <row r="111" spans="5:5" x14ac:dyDescent="0.25">
      <c r="E111" s="191"/>
    </row>
    <row r="112" spans="5:5" x14ac:dyDescent="0.25">
      <c r="E112" s="191"/>
    </row>
    <row r="113" spans="5:5" x14ac:dyDescent="0.25">
      <c r="E113" s="191"/>
    </row>
    <row r="114" spans="5:5" x14ac:dyDescent="0.25">
      <c r="E114" s="191"/>
    </row>
    <row r="115" spans="5:5" x14ac:dyDescent="0.25">
      <c r="E115" s="191"/>
    </row>
    <row r="116" spans="5:5" x14ac:dyDescent="0.25">
      <c r="E116" s="191"/>
    </row>
    <row r="117" spans="5:5" x14ac:dyDescent="0.25">
      <c r="E117" s="191"/>
    </row>
    <row r="118" spans="5:5" x14ac:dyDescent="0.25">
      <c r="E118" s="191"/>
    </row>
    <row r="119" spans="5:5" x14ac:dyDescent="0.25">
      <c r="E119" s="191"/>
    </row>
    <row r="120" spans="5:5" x14ac:dyDescent="0.25">
      <c r="E120" s="191"/>
    </row>
    <row r="121" spans="5:5" x14ac:dyDescent="0.25">
      <c r="E121" s="191"/>
    </row>
    <row r="122" spans="5:5" x14ac:dyDescent="0.25">
      <c r="E122" s="191"/>
    </row>
    <row r="123" spans="5:5" x14ac:dyDescent="0.25">
      <c r="E123" s="191"/>
    </row>
    <row r="124" spans="5:5" x14ac:dyDescent="0.25">
      <c r="E124" s="191"/>
    </row>
    <row r="125" spans="5:5" x14ac:dyDescent="0.25">
      <c r="E125" s="191"/>
    </row>
    <row r="126" spans="5:5" x14ac:dyDescent="0.25">
      <c r="E126" s="191"/>
    </row>
    <row r="127" spans="5:5" x14ac:dyDescent="0.25">
      <c r="E127" s="191"/>
    </row>
    <row r="128" spans="5:5" x14ac:dyDescent="0.25">
      <c r="E128" s="191"/>
    </row>
    <row r="129" spans="5:5" x14ac:dyDescent="0.25">
      <c r="E129" s="191"/>
    </row>
    <row r="130" spans="5:5" x14ac:dyDescent="0.25">
      <c r="E130" s="190"/>
    </row>
    <row r="131" spans="5:5" x14ac:dyDescent="0.25">
      <c r="E131" s="190"/>
    </row>
    <row r="132" spans="5:5" x14ac:dyDescent="0.25">
      <c r="E132" s="190"/>
    </row>
    <row r="133" spans="5:5" x14ac:dyDescent="0.25">
      <c r="E133" s="190"/>
    </row>
    <row r="134" spans="5:5" x14ac:dyDescent="0.25">
      <c r="E134" s="190"/>
    </row>
    <row r="135" spans="5:5" x14ac:dyDescent="0.25">
      <c r="E135" s="190"/>
    </row>
    <row r="136" spans="5:5" x14ac:dyDescent="0.25">
      <c r="E136" s="190"/>
    </row>
    <row r="137" spans="5:5" x14ac:dyDescent="0.25">
      <c r="E137" s="190"/>
    </row>
    <row r="138" spans="5:5" x14ac:dyDescent="0.25">
      <c r="E138" s="190"/>
    </row>
    <row r="139" spans="5:5" x14ac:dyDescent="0.25">
      <c r="E139" s="190"/>
    </row>
    <row r="140" spans="5:5" x14ac:dyDescent="0.25">
      <c r="E140" s="190"/>
    </row>
    <row r="141" spans="5:5" x14ac:dyDescent="0.25">
      <c r="E141" s="190"/>
    </row>
    <row r="142" spans="5:5" x14ac:dyDescent="0.25">
      <c r="E142" s="190"/>
    </row>
    <row r="143" spans="5:5" x14ac:dyDescent="0.25">
      <c r="E143" s="190"/>
    </row>
    <row r="144" spans="5:5" x14ac:dyDescent="0.25">
      <c r="E144" s="190"/>
    </row>
    <row r="145" spans="5:5" x14ac:dyDescent="0.25">
      <c r="E145" s="190"/>
    </row>
    <row r="146" spans="5:5" x14ac:dyDescent="0.25">
      <c r="E146" s="190"/>
    </row>
    <row r="147" spans="5:5" x14ac:dyDescent="0.25">
      <c r="E147" s="190"/>
    </row>
    <row r="148" spans="5:5" x14ac:dyDescent="0.25">
      <c r="E148" s="190"/>
    </row>
    <row r="149" spans="5:5" x14ac:dyDescent="0.25">
      <c r="E149" s="190"/>
    </row>
    <row r="150" spans="5:5" x14ac:dyDescent="0.25">
      <c r="E150" s="190"/>
    </row>
    <row r="151" spans="5:5" x14ac:dyDescent="0.25">
      <c r="E151" s="190"/>
    </row>
    <row r="152" spans="5:5" x14ac:dyDescent="0.25">
      <c r="E152" s="190"/>
    </row>
    <row r="153" spans="5:5" x14ac:dyDescent="0.25">
      <c r="E153" s="190"/>
    </row>
    <row r="154" spans="5:5" x14ac:dyDescent="0.25">
      <c r="E154" s="190"/>
    </row>
    <row r="155" spans="5:5" x14ac:dyDescent="0.25">
      <c r="E155" s="190"/>
    </row>
    <row r="156" spans="5:5" x14ac:dyDescent="0.25">
      <c r="E156" s="190"/>
    </row>
    <row r="157" spans="5:5" x14ac:dyDescent="0.25">
      <c r="E157" s="190"/>
    </row>
    <row r="158" spans="5:5" x14ac:dyDescent="0.25">
      <c r="E158" s="190"/>
    </row>
    <row r="159" spans="5:5" x14ac:dyDescent="0.25">
      <c r="E159" s="190"/>
    </row>
    <row r="160" spans="5:5" x14ac:dyDescent="0.25">
      <c r="E160" s="190"/>
    </row>
    <row r="161" spans="5:5" x14ac:dyDescent="0.25">
      <c r="E161" s="190"/>
    </row>
    <row r="162" spans="5:5" x14ac:dyDescent="0.25">
      <c r="E162" s="190"/>
    </row>
    <row r="163" spans="5:5" x14ac:dyDescent="0.25">
      <c r="E163" s="190"/>
    </row>
    <row r="164" spans="5:5" x14ac:dyDescent="0.25">
      <c r="E164" s="190"/>
    </row>
    <row r="165" spans="5:5" x14ac:dyDescent="0.25">
      <c r="E165" s="190"/>
    </row>
    <row r="166" spans="5:5" x14ac:dyDescent="0.25">
      <c r="E166" s="190"/>
    </row>
    <row r="167" spans="5:5" x14ac:dyDescent="0.25">
      <c r="E167" s="190"/>
    </row>
    <row r="168" spans="5:5" x14ac:dyDescent="0.25">
      <c r="E168" s="190"/>
    </row>
    <row r="169" spans="5:5" x14ac:dyDescent="0.25">
      <c r="E169" s="190"/>
    </row>
    <row r="170" spans="5:5" x14ac:dyDescent="0.25">
      <c r="E170" s="190"/>
    </row>
    <row r="171" spans="5:5" x14ac:dyDescent="0.25">
      <c r="E171" s="190"/>
    </row>
    <row r="172" spans="5:5" x14ac:dyDescent="0.25">
      <c r="E172" s="190"/>
    </row>
    <row r="173" spans="5:5" x14ac:dyDescent="0.25">
      <c r="E173" s="190"/>
    </row>
    <row r="174" spans="5:5" x14ac:dyDescent="0.25">
      <c r="E174" s="190"/>
    </row>
    <row r="175" spans="5:5" x14ac:dyDescent="0.25">
      <c r="E175" s="190"/>
    </row>
    <row r="176" spans="5:5" x14ac:dyDescent="0.25">
      <c r="E176" s="190"/>
    </row>
    <row r="177" spans="5:5" x14ac:dyDescent="0.25">
      <c r="E177" s="190"/>
    </row>
    <row r="178" spans="5:5" x14ac:dyDescent="0.25">
      <c r="E178" s="190"/>
    </row>
    <row r="179" spans="5:5" x14ac:dyDescent="0.25">
      <c r="E179" s="190"/>
    </row>
    <row r="180" spans="5:5" x14ac:dyDescent="0.25">
      <c r="E180" s="190"/>
    </row>
    <row r="181" spans="5:5" x14ac:dyDescent="0.25">
      <c r="E181" s="190"/>
    </row>
    <row r="182" spans="5:5" x14ac:dyDescent="0.25">
      <c r="E182" s="190"/>
    </row>
    <row r="183" spans="5:5" x14ac:dyDescent="0.25">
      <c r="E183" s="190"/>
    </row>
    <row r="184" spans="5:5" x14ac:dyDescent="0.25">
      <c r="E184" s="190"/>
    </row>
    <row r="185" spans="5:5" x14ac:dyDescent="0.25">
      <c r="E185" s="190"/>
    </row>
    <row r="186" spans="5:5" x14ac:dyDescent="0.25">
      <c r="E186" s="190"/>
    </row>
    <row r="187" spans="5:5" x14ac:dyDescent="0.25">
      <c r="E187" s="190"/>
    </row>
    <row r="188" spans="5:5" x14ac:dyDescent="0.25">
      <c r="E188" s="190"/>
    </row>
    <row r="189" spans="5:5" x14ac:dyDescent="0.25">
      <c r="E189" s="190"/>
    </row>
    <row r="190" spans="5:5" x14ac:dyDescent="0.25">
      <c r="E190" s="190"/>
    </row>
    <row r="191" spans="5:5" x14ac:dyDescent="0.25">
      <c r="E191" s="190"/>
    </row>
    <row r="192" spans="5:5" x14ac:dyDescent="0.25">
      <c r="E192" s="190"/>
    </row>
    <row r="193" spans="5:5" x14ac:dyDescent="0.25">
      <c r="E193" s="190"/>
    </row>
    <row r="194" spans="5:5" x14ac:dyDescent="0.25">
      <c r="E194" s="190"/>
    </row>
    <row r="195" spans="5:5" x14ac:dyDescent="0.25">
      <c r="E195" s="190"/>
    </row>
    <row r="196" spans="5:5" x14ac:dyDescent="0.25">
      <c r="E196" s="190"/>
    </row>
    <row r="197" spans="5:5" x14ac:dyDescent="0.25">
      <c r="E197" s="190"/>
    </row>
    <row r="198" spans="5:5" x14ac:dyDescent="0.25">
      <c r="E198" s="190"/>
    </row>
    <row r="199" spans="5:5" x14ac:dyDescent="0.25">
      <c r="E199" s="190"/>
    </row>
    <row r="200" spans="5:5" x14ac:dyDescent="0.25">
      <c r="E200" s="190"/>
    </row>
    <row r="201" spans="5:5" x14ac:dyDescent="0.25">
      <c r="E201" s="190"/>
    </row>
    <row r="202" spans="5:5" x14ac:dyDescent="0.25">
      <c r="E202" s="190"/>
    </row>
    <row r="203" spans="5:5" x14ac:dyDescent="0.25">
      <c r="E203" s="190"/>
    </row>
    <row r="204" spans="5:5" x14ac:dyDescent="0.25">
      <c r="E204" s="190"/>
    </row>
    <row r="205" spans="5:5" x14ac:dyDescent="0.25">
      <c r="E205" s="190"/>
    </row>
    <row r="206" spans="5:5" x14ac:dyDescent="0.25">
      <c r="E206" s="190"/>
    </row>
    <row r="207" spans="5:5" x14ac:dyDescent="0.25">
      <c r="E207" s="190"/>
    </row>
    <row r="208" spans="5:5" x14ac:dyDescent="0.25">
      <c r="E208" s="190"/>
    </row>
    <row r="209" spans="5:5" x14ac:dyDescent="0.25">
      <c r="E209" s="190"/>
    </row>
    <row r="210" spans="5:5" x14ac:dyDescent="0.25">
      <c r="E210" s="190"/>
    </row>
    <row r="211" spans="5:5" x14ac:dyDescent="0.25">
      <c r="E211" s="190"/>
    </row>
    <row r="212" spans="5:5" x14ac:dyDescent="0.25">
      <c r="E212" s="190"/>
    </row>
    <row r="213" spans="5:5" x14ac:dyDescent="0.25">
      <c r="E213" s="190"/>
    </row>
    <row r="214" spans="5:5" x14ac:dyDescent="0.25">
      <c r="E214" s="190"/>
    </row>
    <row r="215" spans="5:5" x14ac:dyDescent="0.25">
      <c r="E215" s="190"/>
    </row>
    <row r="216" spans="5:5" x14ac:dyDescent="0.25">
      <c r="E216" s="190"/>
    </row>
    <row r="217" spans="5:5" x14ac:dyDescent="0.25">
      <c r="E217" s="190"/>
    </row>
    <row r="218" spans="5:5" x14ac:dyDescent="0.25">
      <c r="E218" s="190"/>
    </row>
    <row r="219" spans="5:5" x14ac:dyDescent="0.25">
      <c r="E219" s="190"/>
    </row>
    <row r="222" spans="5:5" x14ac:dyDescent="0.25">
      <c r="E222" s="190"/>
    </row>
    <row r="223" spans="5:5" x14ac:dyDescent="0.25">
      <c r="E223" s="190"/>
    </row>
    <row r="224" spans="5:5" x14ac:dyDescent="0.25">
      <c r="E224" s="190"/>
    </row>
    <row r="225" spans="5:5" x14ac:dyDescent="0.25">
      <c r="E225" s="190"/>
    </row>
    <row r="226" spans="5:5" x14ac:dyDescent="0.25">
      <c r="E226" s="190"/>
    </row>
    <row r="227" spans="5:5" x14ac:dyDescent="0.25">
      <c r="E227" s="190"/>
    </row>
    <row r="228" spans="5:5" x14ac:dyDescent="0.25">
      <c r="E228" s="190"/>
    </row>
    <row r="229" spans="5:5" x14ac:dyDescent="0.25">
      <c r="E229" s="190"/>
    </row>
    <row r="230" spans="5:5" x14ac:dyDescent="0.25">
      <c r="E230" s="190"/>
    </row>
    <row r="231" spans="5:5" x14ac:dyDescent="0.25">
      <c r="E231" s="190"/>
    </row>
    <row r="232" spans="5:5" x14ac:dyDescent="0.25">
      <c r="E232" s="190"/>
    </row>
    <row r="233" spans="5:5" x14ac:dyDescent="0.25">
      <c r="E233" s="190"/>
    </row>
    <row r="234" spans="5:5" x14ac:dyDescent="0.25">
      <c r="E234" s="190"/>
    </row>
    <row r="235" spans="5:5" x14ac:dyDescent="0.25">
      <c r="E235" s="190"/>
    </row>
    <row r="236" spans="5:5" x14ac:dyDescent="0.25">
      <c r="E236" s="190"/>
    </row>
    <row r="237" spans="5:5" x14ac:dyDescent="0.25">
      <c r="E237" s="190"/>
    </row>
    <row r="238" spans="5:5" x14ac:dyDescent="0.25">
      <c r="E238" s="190"/>
    </row>
    <row r="239" spans="5:5" x14ac:dyDescent="0.25">
      <c r="E239" s="190"/>
    </row>
    <row r="240" spans="5:5" x14ac:dyDescent="0.25">
      <c r="E240" s="190"/>
    </row>
    <row r="241" spans="5:5" x14ac:dyDescent="0.25">
      <c r="E241" s="190"/>
    </row>
    <row r="242" spans="5:5" x14ac:dyDescent="0.25">
      <c r="E242" s="190"/>
    </row>
    <row r="243" spans="5:5" x14ac:dyDescent="0.25">
      <c r="E243" s="190"/>
    </row>
    <row r="244" spans="5:5" x14ac:dyDescent="0.25">
      <c r="E244" s="190"/>
    </row>
    <row r="245" spans="5:5" x14ac:dyDescent="0.25">
      <c r="E245" s="190"/>
    </row>
    <row r="246" spans="5:5" x14ac:dyDescent="0.25">
      <c r="E246" s="190"/>
    </row>
    <row r="247" spans="5:5" x14ac:dyDescent="0.25">
      <c r="E247" s="190"/>
    </row>
    <row r="248" spans="5:5" x14ac:dyDescent="0.25">
      <c r="E248" s="190"/>
    </row>
    <row r="249" spans="5:5" x14ac:dyDescent="0.25">
      <c r="E249" s="190"/>
    </row>
    <row r="250" spans="5:5" x14ac:dyDescent="0.25">
      <c r="E250" s="190"/>
    </row>
    <row r="251" spans="5:5" x14ac:dyDescent="0.25">
      <c r="E251" s="190"/>
    </row>
    <row r="252" spans="5:5" x14ac:dyDescent="0.25">
      <c r="E252" s="190"/>
    </row>
    <row r="253" spans="5:5" x14ac:dyDescent="0.25">
      <c r="E253" s="190"/>
    </row>
    <row r="254" spans="5:5" x14ac:dyDescent="0.25">
      <c r="E254" s="190"/>
    </row>
    <row r="255" spans="5:5" x14ac:dyDescent="0.25">
      <c r="E255" s="190"/>
    </row>
    <row r="256" spans="5:5" x14ac:dyDescent="0.25">
      <c r="E256" s="190"/>
    </row>
    <row r="257" spans="5:5" x14ac:dyDescent="0.25">
      <c r="E257" s="190"/>
    </row>
    <row r="258" spans="5:5" x14ac:dyDescent="0.25">
      <c r="E258" s="190"/>
    </row>
    <row r="259" spans="5:5" x14ac:dyDescent="0.25">
      <c r="E259" s="190"/>
    </row>
    <row r="260" spans="5:5" x14ac:dyDescent="0.25">
      <c r="E260" s="190"/>
    </row>
    <row r="261" spans="5:5" x14ac:dyDescent="0.25">
      <c r="E261" s="190"/>
    </row>
    <row r="262" spans="5:5" x14ac:dyDescent="0.25">
      <c r="E262" s="190"/>
    </row>
    <row r="263" spans="5:5" x14ac:dyDescent="0.25">
      <c r="E263" s="190"/>
    </row>
    <row r="264" spans="5:5" x14ac:dyDescent="0.25">
      <c r="E264" s="190"/>
    </row>
    <row r="265" spans="5:5" x14ac:dyDescent="0.25">
      <c r="E265" s="190"/>
    </row>
    <row r="266" spans="5:5" x14ac:dyDescent="0.25">
      <c r="E266" s="190"/>
    </row>
    <row r="267" spans="5:5" x14ac:dyDescent="0.25">
      <c r="E267" s="190"/>
    </row>
    <row r="268" spans="5:5" x14ac:dyDescent="0.25">
      <c r="E268" s="190"/>
    </row>
    <row r="269" spans="5:5" x14ac:dyDescent="0.25">
      <c r="E269" s="190"/>
    </row>
    <row r="270" spans="5:5" x14ac:dyDescent="0.25">
      <c r="E270" s="190"/>
    </row>
    <row r="271" spans="5:5" x14ac:dyDescent="0.25">
      <c r="E271" s="190"/>
    </row>
    <row r="272" spans="5:5" x14ac:dyDescent="0.25">
      <c r="E272" s="190"/>
    </row>
    <row r="273" spans="5:5" x14ac:dyDescent="0.25">
      <c r="E273" s="190"/>
    </row>
    <row r="274" spans="5:5" x14ac:dyDescent="0.25">
      <c r="E274" s="190"/>
    </row>
    <row r="275" spans="5:5" x14ac:dyDescent="0.25">
      <c r="E275" s="190"/>
    </row>
    <row r="276" spans="5:5" x14ac:dyDescent="0.25">
      <c r="E276" s="190"/>
    </row>
    <row r="277" spans="5:5" x14ac:dyDescent="0.25">
      <c r="E277" s="190"/>
    </row>
    <row r="278" spans="5:5" x14ac:dyDescent="0.25">
      <c r="E278" s="190"/>
    </row>
    <row r="279" spans="5:5" x14ac:dyDescent="0.25">
      <c r="E279" s="190"/>
    </row>
    <row r="280" spans="5:5" x14ac:dyDescent="0.25">
      <c r="E280" s="190"/>
    </row>
    <row r="281" spans="5:5" x14ac:dyDescent="0.25">
      <c r="E281" s="190"/>
    </row>
    <row r="282" spans="5:5" x14ac:dyDescent="0.25">
      <c r="E282" s="190"/>
    </row>
    <row r="283" spans="5:5" x14ac:dyDescent="0.25">
      <c r="E283" s="190"/>
    </row>
    <row r="284" spans="5:5" x14ac:dyDescent="0.25">
      <c r="E284" s="190"/>
    </row>
    <row r="285" spans="5:5" x14ac:dyDescent="0.25">
      <c r="E285" s="190"/>
    </row>
    <row r="286" spans="5:5" x14ac:dyDescent="0.25">
      <c r="E286" s="190"/>
    </row>
    <row r="287" spans="5:5" x14ac:dyDescent="0.25">
      <c r="E287" s="190"/>
    </row>
    <row r="288" spans="5:5" x14ac:dyDescent="0.25">
      <c r="E288" s="190"/>
    </row>
    <row r="289" spans="5:5" x14ac:dyDescent="0.25">
      <c r="E289" s="190"/>
    </row>
    <row r="290" spans="5:5" x14ac:dyDescent="0.25">
      <c r="E290" s="190"/>
    </row>
    <row r="291" spans="5:5" x14ac:dyDescent="0.25">
      <c r="E291" s="190"/>
    </row>
    <row r="292" spans="5:5" x14ac:dyDescent="0.25">
      <c r="E292" s="190"/>
    </row>
    <row r="293" spans="5:5" x14ac:dyDescent="0.25">
      <c r="E293" s="190"/>
    </row>
    <row r="294" spans="5:5" x14ac:dyDescent="0.25">
      <c r="E294" s="190"/>
    </row>
    <row r="295" spans="5:5" x14ac:dyDescent="0.25">
      <c r="E295" s="190"/>
    </row>
    <row r="296" spans="5:5" x14ac:dyDescent="0.25">
      <c r="E296" s="190"/>
    </row>
    <row r="297" spans="5:5" x14ac:dyDescent="0.25">
      <c r="E297" s="190"/>
    </row>
    <row r="298" spans="5:5" x14ac:dyDescent="0.25">
      <c r="E298" s="190"/>
    </row>
    <row r="299" spans="5:5" x14ac:dyDescent="0.25">
      <c r="E299" s="190"/>
    </row>
    <row r="300" spans="5:5" x14ac:dyDescent="0.25">
      <c r="E300" s="190"/>
    </row>
    <row r="301" spans="5:5" x14ac:dyDescent="0.25">
      <c r="E301" s="190"/>
    </row>
    <row r="302" spans="5:5" x14ac:dyDescent="0.25">
      <c r="E302" s="190"/>
    </row>
    <row r="303" spans="5:5" x14ac:dyDescent="0.25">
      <c r="E303" s="190"/>
    </row>
    <row r="304" spans="5:5" x14ac:dyDescent="0.25">
      <c r="E304" s="190"/>
    </row>
    <row r="305" spans="5:5" x14ac:dyDescent="0.25">
      <c r="E305" s="190"/>
    </row>
    <row r="306" spans="5:5" x14ac:dyDescent="0.25">
      <c r="E306" s="190"/>
    </row>
    <row r="307" spans="5:5" x14ac:dyDescent="0.25">
      <c r="E307" s="190"/>
    </row>
    <row r="308" spans="5:5" x14ac:dyDescent="0.25">
      <c r="E308" s="190"/>
    </row>
    <row r="309" spans="5:5" x14ac:dyDescent="0.25">
      <c r="E309" s="190"/>
    </row>
    <row r="310" spans="5:5" x14ac:dyDescent="0.25">
      <c r="E310" s="190"/>
    </row>
    <row r="311" spans="5:5" x14ac:dyDescent="0.25">
      <c r="E311" s="190"/>
    </row>
    <row r="312" spans="5:5" x14ac:dyDescent="0.25">
      <c r="E312" s="190"/>
    </row>
    <row r="313" spans="5:5" x14ac:dyDescent="0.25">
      <c r="E313" s="190"/>
    </row>
    <row r="314" spans="5:5" x14ac:dyDescent="0.25">
      <c r="E314" s="190"/>
    </row>
    <row r="315" spans="5:5" x14ac:dyDescent="0.25">
      <c r="E315" s="190"/>
    </row>
    <row r="316" spans="5:5" x14ac:dyDescent="0.25">
      <c r="E316" s="190"/>
    </row>
    <row r="317" spans="5:5" x14ac:dyDescent="0.25">
      <c r="E317" s="190"/>
    </row>
    <row r="318" spans="5:5" x14ac:dyDescent="0.25">
      <c r="E318" s="190"/>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T32"/>
  <sheetViews>
    <sheetView workbookViewId="0">
      <selection activeCell="T2" sqref="T2"/>
    </sheetView>
  </sheetViews>
  <sheetFormatPr defaultRowHeight="15" x14ac:dyDescent="0.25"/>
  <cols>
    <col min="1" max="1" width="42.28515625" bestFit="1" customWidth="1"/>
    <col min="2" max="2" width="42.28515625" customWidth="1"/>
    <col min="3" max="3" width="70.42578125" customWidth="1"/>
    <col min="4" max="4" width="28.42578125" customWidth="1"/>
    <col min="5" max="5" width="32.5703125" bestFit="1" customWidth="1"/>
    <col min="6" max="6" width="32.5703125" customWidth="1"/>
    <col min="7" max="7" width="61.5703125" bestFit="1" customWidth="1"/>
    <col min="8" max="8" width="29.7109375" customWidth="1"/>
    <col min="9" max="9" width="62.42578125" bestFit="1" customWidth="1"/>
    <col min="10" max="10" width="18.42578125" bestFit="1" customWidth="1"/>
    <col min="15" max="15" width="16.7109375" customWidth="1"/>
    <col min="20" max="20" width="30.28515625" customWidth="1"/>
  </cols>
  <sheetData>
    <row r="1" spans="1:20" x14ac:dyDescent="0.25">
      <c r="A1" s="154" t="s">
        <v>176</v>
      </c>
      <c r="B1" s="154" t="s">
        <v>646</v>
      </c>
      <c r="C1" s="154" t="s">
        <v>645</v>
      </c>
      <c r="D1" s="154" t="s">
        <v>647</v>
      </c>
      <c r="E1" s="154" t="s">
        <v>367</v>
      </c>
      <c r="F1" s="154" t="s">
        <v>648</v>
      </c>
      <c r="G1" s="154" t="s">
        <v>461</v>
      </c>
      <c r="H1" s="154" t="s">
        <v>649</v>
      </c>
      <c r="I1" s="155" t="s">
        <v>229</v>
      </c>
      <c r="J1" s="155" t="s">
        <v>650</v>
      </c>
      <c r="M1" s="155" t="s">
        <v>657</v>
      </c>
      <c r="O1" t="s">
        <v>658</v>
      </c>
      <c r="T1" t="s">
        <v>1161</v>
      </c>
    </row>
    <row r="2" spans="1:20" x14ac:dyDescent="0.25">
      <c r="A2" t="s">
        <v>68</v>
      </c>
      <c r="B2" s="68"/>
      <c r="C2" t="s">
        <v>194</v>
      </c>
      <c r="D2" s="16" t="s">
        <v>234</v>
      </c>
      <c r="E2" t="s">
        <v>365</v>
      </c>
      <c r="F2" s="18" t="s">
        <v>230</v>
      </c>
      <c r="G2" t="s">
        <v>461</v>
      </c>
      <c r="H2" s="16"/>
      <c r="I2" t="s">
        <v>120</v>
      </c>
      <c r="J2" t="s">
        <v>258</v>
      </c>
      <c r="K2" s="18" t="s">
        <v>258</v>
      </c>
      <c r="L2" s="36" t="s">
        <v>601</v>
      </c>
      <c r="M2" s="10" t="s">
        <v>182</v>
      </c>
      <c r="N2" s="10"/>
      <c r="O2" s="28" t="s">
        <v>250</v>
      </c>
      <c r="P2" s="18" t="s">
        <v>251</v>
      </c>
      <c r="T2" s="296" t="s">
        <v>1158</v>
      </c>
    </row>
    <row r="3" spans="1:20" ht="43.5" x14ac:dyDescent="0.25">
      <c r="A3" t="s">
        <v>227</v>
      </c>
      <c r="B3" s="68"/>
      <c r="C3" t="s">
        <v>192</v>
      </c>
      <c r="D3" s="18" t="s">
        <v>230</v>
      </c>
      <c r="E3" t="s">
        <v>366</v>
      </c>
      <c r="F3" s="18" t="s">
        <v>231</v>
      </c>
      <c r="G3" t="s">
        <v>634</v>
      </c>
      <c r="H3" s="16" t="s">
        <v>603</v>
      </c>
      <c r="I3" t="s">
        <v>463</v>
      </c>
      <c r="J3" t="s">
        <v>259</v>
      </c>
      <c r="K3" s="18" t="s">
        <v>259</v>
      </c>
      <c r="L3" s="36" t="s">
        <v>601</v>
      </c>
      <c r="M3" s="10" t="s">
        <v>656</v>
      </c>
      <c r="N3" s="10"/>
      <c r="O3" s="28" t="s">
        <v>255</v>
      </c>
      <c r="P3" s="18" t="s">
        <v>252</v>
      </c>
      <c r="T3" s="296" t="s">
        <v>1159</v>
      </c>
    </row>
    <row r="4" spans="1:20" x14ac:dyDescent="0.25">
      <c r="A4" t="s">
        <v>69</v>
      </c>
      <c r="B4" s="68" t="s">
        <v>435</v>
      </c>
      <c r="C4" t="s">
        <v>193</v>
      </c>
      <c r="D4" s="18" t="s">
        <v>231</v>
      </c>
      <c r="G4" t="s">
        <v>635</v>
      </c>
      <c r="H4" s="16" t="s">
        <v>604</v>
      </c>
      <c r="I4" t="s">
        <v>464</v>
      </c>
      <c r="J4" t="s">
        <v>260</v>
      </c>
      <c r="K4" s="18" t="s">
        <v>260</v>
      </c>
      <c r="L4" s="36" t="s">
        <v>601</v>
      </c>
      <c r="M4" s="10"/>
      <c r="N4" s="10"/>
      <c r="O4" s="28" t="s">
        <v>256</v>
      </c>
      <c r="P4" s="18" t="s">
        <v>253</v>
      </c>
      <c r="T4" s="296" t="s">
        <v>1160</v>
      </c>
    </row>
    <row r="5" spans="1:20" x14ac:dyDescent="0.25">
      <c r="A5" t="s">
        <v>446</v>
      </c>
      <c r="B5" s="68"/>
      <c r="C5" t="s">
        <v>77</v>
      </c>
      <c r="D5" s="16" t="s">
        <v>233</v>
      </c>
      <c r="I5" t="s">
        <v>465</v>
      </c>
      <c r="J5" t="s">
        <v>261</v>
      </c>
      <c r="K5" s="18" t="s">
        <v>261</v>
      </c>
      <c r="L5" s="36" t="s">
        <v>601</v>
      </c>
      <c r="M5" s="10"/>
      <c r="N5" s="10"/>
      <c r="O5" s="28" t="s">
        <v>257</v>
      </c>
      <c r="P5" s="18" t="s">
        <v>254</v>
      </c>
    </row>
    <row r="6" spans="1:20" x14ac:dyDescent="0.25">
      <c r="A6" t="s">
        <v>643</v>
      </c>
      <c r="B6" s="68" t="s">
        <v>434</v>
      </c>
      <c r="C6" t="s">
        <v>1151</v>
      </c>
      <c r="D6" s="18" t="s">
        <v>232</v>
      </c>
      <c r="I6" t="s">
        <v>125</v>
      </c>
      <c r="J6" t="s">
        <v>263</v>
      </c>
      <c r="K6" s="18" t="s">
        <v>263</v>
      </c>
      <c r="L6" s="36" t="s">
        <v>601</v>
      </c>
      <c r="M6" s="10"/>
      <c r="N6" s="10"/>
      <c r="O6" s="6"/>
    </row>
    <row r="7" spans="1:20" x14ac:dyDescent="0.25">
      <c r="A7" t="s">
        <v>644</v>
      </c>
      <c r="B7" s="68" t="s">
        <v>433</v>
      </c>
      <c r="C7" t="s">
        <v>81</v>
      </c>
      <c r="D7" s="18" t="s">
        <v>232</v>
      </c>
      <c r="I7" t="s">
        <v>126</v>
      </c>
      <c r="J7" t="s">
        <v>262</v>
      </c>
      <c r="K7" s="18" t="s">
        <v>262</v>
      </c>
      <c r="L7" s="36" t="s">
        <v>602</v>
      </c>
      <c r="M7" s="10"/>
      <c r="N7" s="10"/>
      <c r="O7" s="6"/>
    </row>
    <row r="8" spans="1:20" x14ac:dyDescent="0.25">
      <c r="A8" t="s">
        <v>228</v>
      </c>
      <c r="B8" s="68" t="s">
        <v>435</v>
      </c>
      <c r="C8" t="s">
        <v>82</v>
      </c>
      <c r="D8" s="16" t="s">
        <v>235</v>
      </c>
      <c r="I8" t="s">
        <v>121</v>
      </c>
      <c r="J8" t="s">
        <v>264</v>
      </c>
      <c r="K8" s="18" t="s">
        <v>264</v>
      </c>
      <c r="L8" s="36" t="s">
        <v>602</v>
      </c>
      <c r="M8" s="10"/>
      <c r="N8" s="10"/>
      <c r="O8" s="6"/>
    </row>
    <row r="9" spans="1:20" x14ac:dyDescent="0.25">
      <c r="C9" t="s">
        <v>461</v>
      </c>
      <c r="D9" s="16" t="s">
        <v>599</v>
      </c>
      <c r="I9" t="s">
        <v>122</v>
      </c>
      <c r="J9" t="s">
        <v>265</v>
      </c>
      <c r="K9" s="18" t="s">
        <v>265</v>
      </c>
      <c r="L9" s="36" t="s">
        <v>602</v>
      </c>
      <c r="M9" s="10"/>
      <c r="N9" s="10"/>
      <c r="O9" s="6"/>
    </row>
    <row r="10" spans="1:20" x14ac:dyDescent="0.25">
      <c r="C10" t="s">
        <v>634</v>
      </c>
      <c r="D10" s="16" t="s">
        <v>599</v>
      </c>
      <c r="I10" t="s">
        <v>123</v>
      </c>
      <c r="J10" t="s">
        <v>266</v>
      </c>
      <c r="K10" s="18" t="s">
        <v>266</v>
      </c>
      <c r="L10" s="36" t="s">
        <v>602</v>
      </c>
      <c r="M10" s="10"/>
      <c r="N10" s="10"/>
      <c r="O10" s="6"/>
    </row>
    <row r="11" spans="1:20" x14ac:dyDescent="0.25">
      <c r="C11" t="s">
        <v>635</v>
      </c>
      <c r="D11" s="16" t="s">
        <v>599</v>
      </c>
      <c r="I11" t="s">
        <v>124</v>
      </c>
      <c r="J11" t="s">
        <v>267</v>
      </c>
      <c r="K11" s="18" t="s">
        <v>267</v>
      </c>
      <c r="L11" s="36" t="s">
        <v>602</v>
      </c>
      <c r="M11" s="10"/>
      <c r="N11" s="10"/>
      <c r="O11" s="6"/>
    </row>
    <row r="12" spans="1:20" x14ac:dyDescent="0.25">
      <c r="C12" t="s">
        <v>84</v>
      </c>
      <c r="D12" s="16" t="s">
        <v>233</v>
      </c>
    </row>
    <row r="13" spans="1:20" x14ac:dyDescent="0.25">
      <c r="C13" t="s">
        <v>86</v>
      </c>
      <c r="D13" s="16" t="s">
        <v>237</v>
      </c>
    </row>
    <row r="14" spans="1:20" x14ac:dyDescent="0.25">
      <c r="B14" t="s">
        <v>461</v>
      </c>
    </row>
    <row r="15" spans="1:20" x14ac:dyDescent="0.25">
      <c r="C15" t="str">
        <f>IF(D14="Amendment",SDLookups!D2,IF(D14="Base Prospectus with complete set of Final Terms",SDLookups!D3,IF(D14="", SDLookups!A4,0)))</f>
        <v>Submission for Approval</v>
      </c>
    </row>
    <row r="16" spans="1:20" x14ac:dyDescent="0.25">
      <c r="A16" s="36" t="s">
        <v>615</v>
      </c>
    </row>
    <row r="17" spans="1:3" x14ac:dyDescent="0.25">
      <c r="A17" t="s">
        <v>655</v>
      </c>
      <c r="C17" t="s">
        <v>461</v>
      </c>
    </row>
    <row r="18" spans="1:3" x14ac:dyDescent="0.25">
      <c r="A18" s="36" t="s">
        <v>614</v>
      </c>
    </row>
    <row r="19" spans="1:3" x14ac:dyDescent="0.25">
      <c r="A19" s="36" t="s">
        <v>615</v>
      </c>
    </row>
    <row r="20" spans="1:3" x14ac:dyDescent="0.25">
      <c r="A20" s="36" t="s">
        <v>379</v>
      </c>
    </row>
    <row r="21" spans="1:3" x14ac:dyDescent="0.25">
      <c r="A21" s="36" t="s">
        <v>616</v>
      </c>
    </row>
    <row r="22" spans="1:3" x14ac:dyDescent="0.25">
      <c r="A22" s="36" t="s">
        <v>617</v>
      </c>
    </row>
    <row r="23" spans="1:3" x14ac:dyDescent="0.25">
      <c r="A23" s="20" t="s">
        <v>618</v>
      </c>
    </row>
    <row r="24" spans="1:3" x14ac:dyDescent="0.25">
      <c r="A24" s="36" t="s">
        <v>622</v>
      </c>
    </row>
    <row r="25" spans="1:3" x14ac:dyDescent="0.25">
      <c r="A25" s="20" t="s">
        <v>625</v>
      </c>
    </row>
    <row r="26" spans="1:3" x14ac:dyDescent="0.25">
      <c r="A26" s="36" t="s">
        <v>626</v>
      </c>
    </row>
    <row r="27" spans="1:3" x14ac:dyDescent="0.25">
      <c r="A27" s="36" t="s">
        <v>379</v>
      </c>
    </row>
    <row r="28" spans="1:3" x14ac:dyDescent="0.25">
      <c r="A28" s="42" t="s">
        <v>636</v>
      </c>
    </row>
    <row r="29" spans="1:3" x14ac:dyDescent="0.25">
      <c r="A29" s="42" t="s">
        <v>628</v>
      </c>
    </row>
    <row r="30" spans="1:3" x14ac:dyDescent="0.25">
      <c r="A30" s="42" t="s">
        <v>629</v>
      </c>
    </row>
    <row r="31" spans="1:3" x14ac:dyDescent="0.25">
      <c r="A31" s="20" t="s">
        <v>632</v>
      </c>
    </row>
    <row r="32" spans="1:3" x14ac:dyDescent="0.25">
      <c r="A32" s="20" t="s">
        <v>631</v>
      </c>
    </row>
  </sheetData>
  <dataValidations count="2">
    <dataValidation type="list" allowBlank="1" showInputMessage="1" showErrorMessage="1" sqref="B14">
      <formula1>DocumentType</formula1>
    </dataValidation>
    <dataValidation type="list" allowBlank="1" showInputMessage="1" showErrorMessage="1" sqref="C17">
      <formula1>INDIRECT(SUBSTITUTE(B14," ",""))</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U174"/>
  <sheetViews>
    <sheetView topLeftCell="B1" workbookViewId="0">
      <selection activeCell="C3" sqref="C3"/>
    </sheetView>
  </sheetViews>
  <sheetFormatPr defaultRowHeight="15" x14ac:dyDescent="0.25"/>
  <cols>
    <col min="1" max="1" width="26.5703125" customWidth="1"/>
    <col min="2" max="2" width="17.28515625" customWidth="1"/>
    <col min="3" max="3" width="16.5703125" customWidth="1"/>
    <col min="4" max="4" width="75.7109375" customWidth="1"/>
    <col min="5" max="5" width="13.5703125" bestFit="1" customWidth="1"/>
    <col min="7" max="7" width="96.7109375" customWidth="1"/>
    <col min="8" max="8" width="52.28515625" bestFit="1" customWidth="1"/>
    <col min="9" max="9" width="18.42578125" bestFit="1" customWidth="1"/>
    <col min="10" max="10" width="37.7109375" customWidth="1"/>
    <col min="11" max="11" width="78.7109375" bestFit="1" customWidth="1"/>
    <col min="12" max="12" width="52.28515625" bestFit="1" customWidth="1"/>
    <col min="13" max="13" width="33.7109375" customWidth="1"/>
    <col min="14" max="14" width="25.28515625" customWidth="1"/>
    <col min="15" max="16" width="12.42578125" customWidth="1"/>
    <col min="17" max="17" width="18" customWidth="1"/>
    <col min="18" max="18" width="35.5703125" style="181" customWidth="1"/>
    <col min="19" max="19" width="20.28515625" style="181" bestFit="1" customWidth="1"/>
    <col min="20" max="20" width="29.7109375" style="181" customWidth="1"/>
    <col min="21" max="21" width="26.28515625" bestFit="1" customWidth="1"/>
  </cols>
  <sheetData>
    <row r="1" spans="1:21" x14ac:dyDescent="0.25">
      <c r="A1" s="22" t="s">
        <v>333</v>
      </c>
      <c r="B1" t="s">
        <v>911</v>
      </c>
      <c r="C1" t="s">
        <v>912</v>
      </c>
      <c r="D1" t="s">
        <v>926</v>
      </c>
      <c r="E1" t="s">
        <v>927</v>
      </c>
      <c r="F1" t="s">
        <v>381</v>
      </c>
      <c r="G1" t="s">
        <v>928</v>
      </c>
      <c r="H1" t="s">
        <v>803</v>
      </c>
      <c r="I1" t="s">
        <v>929</v>
      </c>
      <c r="J1" s="90" t="s">
        <v>205</v>
      </c>
      <c r="K1" s="180" t="s">
        <v>930</v>
      </c>
      <c r="L1" s="180" t="s">
        <v>441</v>
      </c>
      <c r="O1" t="s">
        <v>931</v>
      </c>
      <c r="P1" t="s">
        <v>932</v>
      </c>
      <c r="Q1" t="s">
        <v>933</v>
      </c>
      <c r="R1" s="181" t="s">
        <v>934</v>
      </c>
      <c r="S1" s="181" t="s">
        <v>935</v>
      </c>
      <c r="T1" s="181" t="s">
        <v>936</v>
      </c>
      <c r="U1" t="s">
        <v>937</v>
      </c>
    </row>
    <row r="2" spans="1:21" ht="149.25" x14ac:dyDescent="0.25">
      <c r="A2" s="52" t="s">
        <v>120</v>
      </c>
      <c r="B2" t="s">
        <v>167</v>
      </c>
      <c r="C2" t="s">
        <v>159</v>
      </c>
      <c r="D2" t="s">
        <v>938</v>
      </c>
      <c r="E2" s="165" t="s">
        <v>917</v>
      </c>
      <c r="F2" t="s">
        <v>182</v>
      </c>
      <c r="G2" t="s">
        <v>1154</v>
      </c>
      <c r="H2" t="s">
        <v>940</v>
      </c>
      <c r="J2" s="182" t="s">
        <v>941</v>
      </c>
      <c r="K2" t="s">
        <v>939</v>
      </c>
      <c r="L2" t="s">
        <v>940</v>
      </c>
      <c r="M2" s="14" t="s">
        <v>1427</v>
      </c>
      <c r="N2" s="16" t="s">
        <v>1427</v>
      </c>
      <c r="O2" t="str">
        <f>RIGHT(G2,4)</f>
        <v>IOWA</v>
      </c>
      <c r="P2" t="str">
        <f>RIGHT(H2,4)</f>
        <v>RMKT</v>
      </c>
      <c r="Q2" t="str">
        <f>RIGHT(D2,4)</f>
        <v>ABSE</v>
      </c>
      <c r="R2" s="181" t="s">
        <v>1105</v>
      </c>
      <c r="S2" s="181" t="s">
        <v>942</v>
      </c>
      <c r="T2" s="181" t="s">
        <v>943</v>
      </c>
      <c r="U2" s="181" t="s">
        <v>944</v>
      </c>
    </row>
    <row r="3" spans="1:21" x14ac:dyDescent="0.25">
      <c r="A3" s="52" t="s">
        <v>336</v>
      </c>
      <c r="B3" t="s">
        <v>945</v>
      </c>
      <c r="D3" t="s">
        <v>946</v>
      </c>
      <c r="E3" s="165" t="s">
        <v>947</v>
      </c>
      <c r="F3" t="s">
        <v>656</v>
      </c>
      <c r="G3" t="s">
        <v>1155</v>
      </c>
      <c r="H3" t="s">
        <v>949</v>
      </c>
      <c r="K3" t="s">
        <v>948</v>
      </c>
      <c r="L3" t="s">
        <v>949</v>
      </c>
      <c r="M3" s="14" t="s">
        <v>1426</v>
      </c>
      <c r="N3" s="16" t="s">
        <v>279</v>
      </c>
      <c r="O3" t="str">
        <f t="shared" ref="O3:P7" si="0">RIGHT(G3,4)</f>
        <v>SOWA</v>
      </c>
      <c r="P3" t="str">
        <f t="shared" si="0"/>
        <v>RMQI</v>
      </c>
      <c r="Q3" t="str">
        <f t="shared" ref="Q3:Q9" si="1">RIGHT(D3,4)</f>
        <v>DWHD</v>
      </c>
      <c r="R3" s="181" t="s">
        <v>950</v>
      </c>
      <c r="S3" s="181" t="s">
        <v>951</v>
      </c>
      <c r="T3" s="181" t="s">
        <v>952</v>
      </c>
      <c r="U3" s="181" t="s">
        <v>953</v>
      </c>
    </row>
    <row r="4" spans="1:21" x14ac:dyDescent="0.25">
      <c r="A4" s="52" t="s">
        <v>334</v>
      </c>
      <c r="B4" t="s">
        <v>954</v>
      </c>
      <c r="D4" t="s">
        <v>955</v>
      </c>
      <c r="E4" s="298" t="s">
        <v>956</v>
      </c>
      <c r="G4" t="s">
        <v>957</v>
      </c>
      <c r="H4" t="s">
        <v>958</v>
      </c>
      <c r="K4" t="s">
        <v>957</v>
      </c>
      <c r="L4" t="s">
        <v>958</v>
      </c>
      <c r="M4" s="14" t="s">
        <v>1425</v>
      </c>
      <c r="N4" s="16" t="s">
        <v>281</v>
      </c>
      <c r="O4" t="str">
        <f t="shared" si="0"/>
        <v>IRMT</v>
      </c>
      <c r="P4" t="str">
        <f t="shared" si="0"/>
        <v>MSGM</v>
      </c>
      <c r="Q4" t="str">
        <f t="shared" si="1"/>
        <v>DWLD</v>
      </c>
      <c r="R4" s="181" t="s">
        <v>959</v>
      </c>
      <c r="S4" s="181" t="s">
        <v>960</v>
      </c>
      <c r="T4" s="181" t="s">
        <v>961</v>
      </c>
      <c r="U4" s="181" t="s">
        <v>1106</v>
      </c>
    </row>
    <row r="5" spans="1:21" x14ac:dyDescent="0.25">
      <c r="A5" s="52" t="s">
        <v>335</v>
      </c>
      <c r="B5" t="s">
        <v>921</v>
      </c>
      <c r="D5" t="s">
        <v>1438</v>
      </c>
      <c r="E5" s="298" t="s">
        <v>962</v>
      </c>
      <c r="G5" t="s">
        <v>963</v>
      </c>
      <c r="H5" t="s">
        <v>964</v>
      </c>
      <c r="K5" t="s">
        <v>963</v>
      </c>
      <c r="L5" t="s">
        <v>964</v>
      </c>
      <c r="M5" s="14" t="s">
        <v>1424</v>
      </c>
      <c r="N5" s="16" t="s">
        <v>1402</v>
      </c>
      <c r="O5" t="str">
        <f t="shared" si="0"/>
        <v>IPTM</v>
      </c>
      <c r="P5" t="str">
        <f t="shared" si="0"/>
        <v>MLTF</v>
      </c>
      <c r="Q5" t="str">
        <f t="shared" si="1"/>
        <v>DLRM</v>
      </c>
    </row>
    <row r="6" spans="1:21" x14ac:dyDescent="0.25">
      <c r="A6" s="52" t="s">
        <v>113</v>
      </c>
      <c r="D6" t="s">
        <v>965</v>
      </c>
      <c r="E6" s="298" t="s">
        <v>966</v>
      </c>
      <c r="G6" t="s">
        <v>967</v>
      </c>
      <c r="K6" t="s">
        <v>967</v>
      </c>
      <c r="M6" s="14" t="s">
        <v>1423</v>
      </c>
      <c r="N6" s="16" t="s">
        <v>285</v>
      </c>
      <c r="O6" t="str">
        <f t="shared" si="0"/>
        <v>IMTF</v>
      </c>
      <c r="P6" t="str">
        <f t="shared" si="0"/>
        <v/>
      </c>
      <c r="Q6" t="str">
        <f t="shared" si="1"/>
        <v>DERV</v>
      </c>
    </row>
    <row r="7" spans="1:21" x14ac:dyDescent="0.25">
      <c r="D7" t="s">
        <v>968</v>
      </c>
      <c r="E7" s="298" t="s">
        <v>969</v>
      </c>
      <c r="G7" t="s">
        <v>970</v>
      </c>
      <c r="K7" t="s">
        <v>970</v>
      </c>
      <c r="M7" s="14" t="s">
        <v>1422</v>
      </c>
      <c r="N7" s="16" t="s">
        <v>287</v>
      </c>
      <c r="O7" t="str">
        <f t="shared" si="0"/>
        <v>SIRM</v>
      </c>
      <c r="Q7" t="str">
        <f t="shared" si="1"/>
        <v>DPRS</v>
      </c>
    </row>
    <row r="8" spans="1:21" x14ac:dyDescent="0.25">
      <c r="D8" t="s">
        <v>971</v>
      </c>
      <c r="E8" s="298" t="s">
        <v>972</v>
      </c>
      <c r="M8" s="14" t="s">
        <v>1421</v>
      </c>
      <c r="N8" s="16" t="s">
        <v>289</v>
      </c>
      <c r="O8" t="str">
        <f>RIGHT(G8,4)</f>
        <v/>
      </c>
      <c r="Q8" t="str">
        <f t="shared" si="1"/>
        <v>SHRS</v>
      </c>
    </row>
    <row r="9" spans="1:21" x14ac:dyDescent="0.25">
      <c r="D9" t="s">
        <v>973</v>
      </c>
      <c r="E9" s="298" t="s">
        <v>974</v>
      </c>
      <c r="M9" s="14" t="s">
        <v>1420</v>
      </c>
      <c r="N9" s="16" t="s">
        <v>291</v>
      </c>
      <c r="Q9" t="str">
        <f t="shared" si="1"/>
        <v>UCEF</v>
      </c>
    </row>
    <row r="10" spans="1:21" x14ac:dyDescent="0.25">
      <c r="D10" t="s">
        <v>975</v>
      </c>
      <c r="E10" s="298" t="s">
        <v>976</v>
      </c>
      <c r="M10" s="14" t="s">
        <v>1419</v>
      </c>
      <c r="N10" s="16" t="s">
        <v>293</v>
      </c>
      <c r="Q10" t="str">
        <f>RIGHT(D10,4)</f>
        <v>CVTS</v>
      </c>
    </row>
    <row r="11" spans="1:21" x14ac:dyDescent="0.25">
      <c r="D11" t="s">
        <v>977</v>
      </c>
      <c r="E11" s="298" t="s">
        <v>978</v>
      </c>
      <c r="M11" s="14" t="s">
        <v>1418</v>
      </c>
      <c r="N11" s="16" t="s">
        <v>295</v>
      </c>
      <c r="Q11" t="str">
        <f>RIGHT(D11,4)</f>
        <v>OTHR</v>
      </c>
    </row>
    <row r="12" spans="1:21" x14ac:dyDescent="0.25">
      <c r="E12" s="298" t="s">
        <v>979</v>
      </c>
      <c r="M12" s="14" t="s">
        <v>1417</v>
      </c>
      <c r="N12" s="16" t="s">
        <v>297</v>
      </c>
      <c r="Q12" t="str">
        <f>RIGHT(D12,4)</f>
        <v/>
      </c>
    </row>
    <row r="13" spans="1:21" x14ac:dyDescent="0.25">
      <c r="E13" s="298" t="s">
        <v>980</v>
      </c>
      <c r="M13" s="14" t="s">
        <v>1416</v>
      </c>
      <c r="N13" s="16" t="s">
        <v>299</v>
      </c>
    </row>
    <row r="14" spans="1:21" x14ac:dyDescent="0.25">
      <c r="E14" s="298" t="s">
        <v>981</v>
      </c>
      <c r="M14" s="14" t="s">
        <v>301</v>
      </c>
      <c r="N14" s="16" t="s">
        <v>301</v>
      </c>
    </row>
    <row r="15" spans="1:21" x14ac:dyDescent="0.25">
      <c r="E15" s="298" t="s">
        <v>982</v>
      </c>
      <c r="M15" s="14" t="s">
        <v>1415</v>
      </c>
      <c r="N15" s="16" t="s">
        <v>303</v>
      </c>
    </row>
    <row r="16" spans="1:21" x14ac:dyDescent="0.25">
      <c r="E16" s="298" t="s">
        <v>983</v>
      </c>
      <c r="M16" s="14" t="s">
        <v>1414</v>
      </c>
      <c r="N16" s="16" t="s">
        <v>305</v>
      </c>
    </row>
    <row r="17" spans="5:14" x14ac:dyDescent="0.25">
      <c r="E17" s="298" t="s">
        <v>984</v>
      </c>
      <c r="M17" s="14" t="s">
        <v>1413</v>
      </c>
      <c r="N17" s="16" t="s">
        <v>306</v>
      </c>
    </row>
    <row r="18" spans="5:14" x14ac:dyDescent="0.25">
      <c r="E18" s="298" t="s">
        <v>985</v>
      </c>
      <c r="M18" s="14" t="s">
        <v>1412</v>
      </c>
      <c r="N18" s="16" t="s">
        <v>308</v>
      </c>
    </row>
    <row r="19" spans="5:14" x14ac:dyDescent="0.25">
      <c r="E19" s="298" t="s">
        <v>986</v>
      </c>
      <c r="M19" s="14" t="s">
        <v>1411</v>
      </c>
      <c r="N19" s="16" t="s">
        <v>310</v>
      </c>
    </row>
    <row r="20" spans="5:14" x14ac:dyDescent="0.25">
      <c r="E20" s="298" t="s">
        <v>987</v>
      </c>
      <c r="M20" s="14" t="s">
        <v>1410</v>
      </c>
      <c r="N20" s="16" t="s">
        <v>312</v>
      </c>
    </row>
    <row r="21" spans="5:14" x14ac:dyDescent="0.25">
      <c r="E21" s="298" t="s">
        <v>988</v>
      </c>
      <c r="M21" s="14" t="s">
        <v>1409</v>
      </c>
      <c r="N21" s="16" t="s">
        <v>314</v>
      </c>
    </row>
    <row r="22" spans="5:14" x14ac:dyDescent="0.25">
      <c r="E22" s="298" t="s">
        <v>989</v>
      </c>
      <c r="M22" s="14" t="s">
        <v>1408</v>
      </c>
      <c r="N22" s="16" t="s">
        <v>316</v>
      </c>
    </row>
    <row r="23" spans="5:14" x14ac:dyDescent="0.25">
      <c r="E23" s="298" t="s">
        <v>990</v>
      </c>
      <c r="M23" s="14" t="s">
        <v>1407</v>
      </c>
      <c r="N23" s="16" t="s">
        <v>318</v>
      </c>
    </row>
    <row r="24" spans="5:14" x14ac:dyDescent="0.25">
      <c r="E24" s="298" t="s">
        <v>991</v>
      </c>
      <c r="M24" s="14" t="s">
        <v>1406</v>
      </c>
      <c r="N24" s="16" t="s">
        <v>320</v>
      </c>
    </row>
    <row r="25" spans="5:14" x14ac:dyDescent="0.25">
      <c r="E25" s="298" t="s">
        <v>992</v>
      </c>
      <c r="M25" s="14" t="s">
        <v>1405</v>
      </c>
      <c r="N25" s="16" t="s">
        <v>321</v>
      </c>
    </row>
    <row r="26" spans="5:14" x14ac:dyDescent="0.25">
      <c r="E26" s="298" t="s">
        <v>993</v>
      </c>
      <c r="M26" s="31" t="s">
        <v>1404</v>
      </c>
      <c r="N26" s="16" t="s">
        <v>323</v>
      </c>
    </row>
    <row r="27" spans="5:14" x14ac:dyDescent="0.25">
      <c r="E27" s="298" t="s">
        <v>994</v>
      </c>
      <c r="M27" s="31" t="s">
        <v>1403</v>
      </c>
      <c r="N27" s="16" t="s">
        <v>283</v>
      </c>
    </row>
    <row r="28" spans="5:14" x14ac:dyDescent="0.25">
      <c r="E28" s="298" t="s">
        <v>995</v>
      </c>
    </row>
    <row r="29" spans="5:14" x14ac:dyDescent="0.25">
      <c r="E29" s="298" t="s">
        <v>996</v>
      </c>
    </row>
    <row r="30" spans="5:14" x14ac:dyDescent="0.25">
      <c r="E30" s="298" t="s">
        <v>997</v>
      </c>
    </row>
    <row r="31" spans="5:14" x14ac:dyDescent="0.25">
      <c r="E31" s="298" t="s">
        <v>998</v>
      </c>
    </row>
    <row r="32" spans="5:14" x14ac:dyDescent="0.25">
      <c r="E32" s="298" t="s">
        <v>999</v>
      </c>
    </row>
    <row r="33" spans="5:5" x14ac:dyDescent="0.25">
      <c r="E33" s="298" t="s">
        <v>1000</v>
      </c>
    </row>
    <row r="34" spans="5:5" x14ac:dyDescent="0.25">
      <c r="E34" s="298" t="s">
        <v>1348</v>
      </c>
    </row>
    <row r="35" spans="5:5" x14ac:dyDescent="0.25">
      <c r="E35" s="298" t="s">
        <v>1001</v>
      </c>
    </row>
    <row r="36" spans="5:5" x14ac:dyDescent="0.25">
      <c r="E36" s="298" t="s">
        <v>1002</v>
      </c>
    </row>
    <row r="37" spans="5:5" x14ac:dyDescent="0.25">
      <c r="E37" s="298" t="s">
        <v>1003</v>
      </c>
    </row>
    <row r="38" spans="5:5" x14ac:dyDescent="0.25">
      <c r="E38" s="298" t="s">
        <v>1004</v>
      </c>
    </row>
    <row r="39" spans="5:5" x14ac:dyDescent="0.25">
      <c r="E39" s="298" t="s">
        <v>1005</v>
      </c>
    </row>
    <row r="40" spans="5:5" x14ac:dyDescent="0.25">
      <c r="E40" s="298" t="s">
        <v>1006</v>
      </c>
    </row>
    <row r="41" spans="5:5" x14ac:dyDescent="0.25">
      <c r="E41" s="298" t="s">
        <v>1349</v>
      </c>
    </row>
    <row r="42" spans="5:5" x14ac:dyDescent="0.25">
      <c r="E42" s="298" t="s">
        <v>1007</v>
      </c>
    </row>
    <row r="43" spans="5:5" x14ac:dyDescent="0.25">
      <c r="E43" s="298" t="s">
        <v>1008</v>
      </c>
    </row>
    <row r="44" spans="5:5" x14ac:dyDescent="0.25">
      <c r="E44" s="298" t="s">
        <v>1009</v>
      </c>
    </row>
    <row r="45" spans="5:5" x14ac:dyDescent="0.25">
      <c r="E45" s="298" t="s">
        <v>1010</v>
      </c>
    </row>
    <row r="46" spans="5:5" x14ac:dyDescent="0.25">
      <c r="E46" s="298" t="s">
        <v>1011</v>
      </c>
    </row>
    <row r="47" spans="5:5" x14ac:dyDescent="0.25">
      <c r="E47" s="298" t="s">
        <v>1350</v>
      </c>
    </row>
    <row r="48" spans="5:5" x14ac:dyDescent="0.25">
      <c r="E48" s="298" t="s">
        <v>1012</v>
      </c>
    </row>
    <row r="49" spans="5:5" x14ac:dyDescent="0.25">
      <c r="E49" s="298" t="s">
        <v>1351</v>
      </c>
    </row>
    <row r="50" spans="5:5" x14ac:dyDescent="0.25">
      <c r="E50" s="298" t="s">
        <v>1013</v>
      </c>
    </row>
    <row r="51" spans="5:5" x14ac:dyDescent="0.25">
      <c r="E51" s="298" t="s">
        <v>1014</v>
      </c>
    </row>
    <row r="52" spans="5:5" x14ac:dyDescent="0.25">
      <c r="E52" s="298" t="s">
        <v>1015</v>
      </c>
    </row>
    <row r="53" spans="5:5" x14ac:dyDescent="0.25">
      <c r="E53" s="298" t="s">
        <v>1016</v>
      </c>
    </row>
    <row r="54" spans="5:5" x14ac:dyDescent="0.25">
      <c r="E54" s="298" t="s">
        <v>1352</v>
      </c>
    </row>
    <row r="55" spans="5:5" x14ac:dyDescent="0.25">
      <c r="E55" s="298" t="s">
        <v>1353</v>
      </c>
    </row>
    <row r="56" spans="5:5" x14ac:dyDescent="0.25">
      <c r="E56" s="298" t="s">
        <v>1017</v>
      </c>
    </row>
    <row r="57" spans="5:5" x14ac:dyDescent="0.25">
      <c r="E57" s="298" t="s">
        <v>1018</v>
      </c>
    </row>
    <row r="58" spans="5:5" x14ac:dyDescent="0.25">
      <c r="E58" s="298" t="s">
        <v>1019</v>
      </c>
    </row>
    <row r="59" spans="5:5" x14ac:dyDescent="0.25">
      <c r="E59" s="298" t="s">
        <v>1020</v>
      </c>
    </row>
    <row r="60" spans="5:5" x14ac:dyDescent="0.25">
      <c r="E60" s="298" t="s">
        <v>1021</v>
      </c>
    </row>
    <row r="61" spans="5:5" x14ac:dyDescent="0.25">
      <c r="E61" s="298" t="s">
        <v>1354</v>
      </c>
    </row>
    <row r="62" spans="5:5" x14ac:dyDescent="0.25">
      <c r="E62" s="298" t="s">
        <v>1022</v>
      </c>
    </row>
    <row r="63" spans="5:5" x14ac:dyDescent="0.25">
      <c r="E63" s="298" t="s">
        <v>1023</v>
      </c>
    </row>
    <row r="64" spans="5:5" x14ac:dyDescent="0.25">
      <c r="E64" s="298" t="s">
        <v>1024</v>
      </c>
    </row>
    <row r="65" spans="5:5" x14ac:dyDescent="0.25">
      <c r="E65" s="298" t="s">
        <v>1025</v>
      </c>
    </row>
    <row r="66" spans="5:5" x14ac:dyDescent="0.25">
      <c r="E66" s="298" t="s">
        <v>1026</v>
      </c>
    </row>
    <row r="67" spans="5:5" x14ac:dyDescent="0.25">
      <c r="E67" s="298" t="s">
        <v>1027</v>
      </c>
    </row>
    <row r="68" spans="5:5" x14ac:dyDescent="0.25">
      <c r="E68" s="298" t="s">
        <v>1028</v>
      </c>
    </row>
    <row r="69" spans="5:5" x14ac:dyDescent="0.25">
      <c r="E69" s="298" t="s">
        <v>1029</v>
      </c>
    </row>
    <row r="70" spans="5:5" x14ac:dyDescent="0.25">
      <c r="E70" s="298" t="s">
        <v>1355</v>
      </c>
    </row>
    <row r="71" spans="5:5" x14ac:dyDescent="0.25">
      <c r="E71" s="298" t="s">
        <v>1030</v>
      </c>
    </row>
    <row r="72" spans="5:5" x14ac:dyDescent="0.25">
      <c r="E72" s="298" t="s">
        <v>1356</v>
      </c>
    </row>
    <row r="73" spans="5:5" x14ac:dyDescent="0.25">
      <c r="E73" s="298" t="s">
        <v>1357</v>
      </c>
    </row>
    <row r="74" spans="5:5" x14ac:dyDescent="0.25">
      <c r="E74" s="298" t="s">
        <v>1031</v>
      </c>
    </row>
    <row r="75" spans="5:5" x14ac:dyDescent="0.25">
      <c r="E75" s="298" t="s">
        <v>1032</v>
      </c>
    </row>
    <row r="76" spans="5:5" x14ac:dyDescent="0.25">
      <c r="E76" s="298" t="s">
        <v>1033</v>
      </c>
    </row>
    <row r="77" spans="5:5" x14ac:dyDescent="0.25">
      <c r="E77" s="298" t="s">
        <v>1034</v>
      </c>
    </row>
    <row r="78" spans="5:5" x14ac:dyDescent="0.25">
      <c r="E78" s="298" t="s">
        <v>1035</v>
      </c>
    </row>
    <row r="79" spans="5:5" x14ac:dyDescent="0.25">
      <c r="E79" s="298" t="s">
        <v>1036</v>
      </c>
    </row>
    <row r="80" spans="5:5" x14ac:dyDescent="0.25">
      <c r="E80" s="298" t="s">
        <v>1037</v>
      </c>
    </row>
    <row r="81" spans="5:5" x14ac:dyDescent="0.25">
      <c r="E81" s="298" t="s">
        <v>1038</v>
      </c>
    </row>
    <row r="82" spans="5:5" x14ac:dyDescent="0.25">
      <c r="E82" s="298" t="s">
        <v>1039</v>
      </c>
    </row>
    <row r="83" spans="5:5" x14ac:dyDescent="0.25">
      <c r="E83" s="298" t="s">
        <v>1040</v>
      </c>
    </row>
    <row r="84" spans="5:5" x14ac:dyDescent="0.25">
      <c r="E84" s="298" t="s">
        <v>1358</v>
      </c>
    </row>
    <row r="85" spans="5:5" x14ac:dyDescent="0.25">
      <c r="E85" s="298" t="s">
        <v>1041</v>
      </c>
    </row>
    <row r="86" spans="5:5" x14ac:dyDescent="0.25">
      <c r="E86" s="298" t="s">
        <v>1042</v>
      </c>
    </row>
    <row r="87" spans="5:5" x14ac:dyDescent="0.25">
      <c r="E87" s="298" t="s">
        <v>1043</v>
      </c>
    </row>
    <row r="88" spans="5:5" x14ac:dyDescent="0.25">
      <c r="E88" s="298" t="s">
        <v>1044</v>
      </c>
    </row>
    <row r="89" spans="5:5" x14ac:dyDescent="0.25">
      <c r="E89" s="298" t="s">
        <v>1045</v>
      </c>
    </row>
    <row r="90" spans="5:5" x14ac:dyDescent="0.25">
      <c r="E90" s="298" t="s">
        <v>1046</v>
      </c>
    </row>
    <row r="91" spans="5:5" x14ac:dyDescent="0.25">
      <c r="E91" s="298" t="s">
        <v>1047</v>
      </c>
    </row>
    <row r="92" spans="5:5" x14ac:dyDescent="0.25">
      <c r="E92" s="298" t="s">
        <v>1048</v>
      </c>
    </row>
    <row r="93" spans="5:5" x14ac:dyDescent="0.25">
      <c r="E93" s="298" t="s">
        <v>1049</v>
      </c>
    </row>
    <row r="94" spans="5:5" x14ac:dyDescent="0.25">
      <c r="E94" s="298" t="s">
        <v>1050</v>
      </c>
    </row>
    <row r="95" spans="5:5" x14ac:dyDescent="0.25">
      <c r="E95" s="298" t="s">
        <v>1051</v>
      </c>
    </row>
    <row r="96" spans="5:5" x14ac:dyDescent="0.25">
      <c r="E96" s="298" t="s">
        <v>1359</v>
      </c>
    </row>
    <row r="97" spans="5:5" x14ac:dyDescent="0.25">
      <c r="E97" s="298" t="s">
        <v>1360</v>
      </c>
    </row>
    <row r="98" spans="5:5" x14ac:dyDescent="0.25">
      <c r="E98" s="298" t="s">
        <v>1052</v>
      </c>
    </row>
    <row r="99" spans="5:5" x14ac:dyDescent="0.25">
      <c r="E99" s="298" t="s">
        <v>1053</v>
      </c>
    </row>
    <row r="100" spans="5:5" x14ac:dyDescent="0.25">
      <c r="E100" s="298" t="s">
        <v>1054</v>
      </c>
    </row>
    <row r="101" spans="5:5" x14ac:dyDescent="0.25">
      <c r="E101" s="298" t="s">
        <v>1055</v>
      </c>
    </row>
    <row r="102" spans="5:5" x14ac:dyDescent="0.25">
      <c r="E102" s="298" t="s">
        <v>1056</v>
      </c>
    </row>
    <row r="103" spans="5:5" x14ac:dyDescent="0.25">
      <c r="E103" s="298" t="s">
        <v>1057</v>
      </c>
    </row>
    <row r="104" spans="5:5" x14ac:dyDescent="0.25">
      <c r="E104" s="298" t="s">
        <v>1058</v>
      </c>
    </row>
    <row r="105" spans="5:5" x14ac:dyDescent="0.25">
      <c r="E105" s="298" t="s">
        <v>1059</v>
      </c>
    </row>
    <row r="106" spans="5:5" x14ac:dyDescent="0.25">
      <c r="E106" s="298" t="s">
        <v>1060</v>
      </c>
    </row>
    <row r="107" spans="5:5" x14ac:dyDescent="0.25">
      <c r="E107" s="298" t="s">
        <v>1361</v>
      </c>
    </row>
    <row r="108" spans="5:5" x14ac:dyDescent="0.25">
      <c r="E108" s="298" t="s">
        <v>1061</v>
      </c>
    </row>
    <row r="109" spans="5:5" x14ac:dyDescent="0.25">
      <c r="E109" s="298" t="s">
        <v>1062</v>
      </c>
    </row>
    <row r="110" spans="5:5" x14ac:dyDescent="0.25">
      <c r="E110" s="298" t="s">
        <v>1063</v>
      </c>
    </row>
    <row r="111" spans="5:5" x14ac:dyDescent="0.25">
      <c r="E111" s="298" t="s">
        <v>1064</v>
      </c>
    </row>
    <row r="112" spans="5:5" x14ac:dyDescent="0.25">
      <c r="E112" s="298" t="s">
        <v>1065</v>
      </c>
    </row>
    <row r="113" spans="5:5" x14ac:dyDescent="0.25">
      <c r="E113" s="298" t="s">
        <v>1066</v>
      </c>
    </row>
    <row r="114" spans="5:5" x14ac:dyDescent="0.25">
      <c r="E114" s="298" t="s">
        <v>1067</v>
      </c>
    </row>
    <row r="115" spans="5:5" x14ac:dyDescent="0.25">
      <c r="E115" s="298" t="s">
        <v>1068</v>
      </c>
    </row>
    <row r="116" spans="5:5" x14ac:dyDescent="0.25">
      <c r="E116" s="298" t="s">
        <v>1069</v>
      </c>
    </row>
    <row r="117" spans="5:5" x14ac:dyDescent="0.25">
      <c r="E117" s="298" t="s">
        <v>1070</v>
      </c>
    </row>
    <row r="118" spans="5:5" x14ac:dyDescent="0.25">
      <c r="E118" s="298" t="s">
        <v>1071</v>
      </c>
    </row>
    <row r="119" spans="5:5" x14ac:dyDescent="0.25">
      <c r="E119" s="298" t="s">
        <v>1072</v>
      </c>
    </row>
    <row r="120" spans="5:5" x14ac:dyDescent="0.25">
      <c r="E120" s="298" t="s">
        <v>1073</v>
      </c>
    </row>
    <row r="121" spans="5:5" x14ac:dyDescent="0.25">
      <c r="E121" s="298" t="s">
        <v>1074</v>
      </c>
    </row>
    <row r="122" spans="5:5" x14ac:dyDescent="0.25">
      <c r="E122" s="298" t="s">
        <v>1075</v>
      </c>
    </row>
    <row r="123" spans="5:5" x14ac:dyDescent="0.25">
      <c r="E123" s="298" t="s">
        <v>1076</v>
      </c>
    </row>
    <row r="124" spans="5:5" x14ac:dyDescent="0.25">
      <c r="E124" s="298" t="s">
        <v>1077</v>
      </c>
    </row>
    <row r="125" spans="5:5" x14ac:dyDescent="0.25">
      <c r="E125" s="298" t="s">
        <v>1078</v>
      </c>
    </row>
    <row r="126" spans="5:5" x14ac:dyDescent="0.25">
      <c r="E126" s="298" t="s">
        <v>1079</v>
      </c>
    </row>
    <row r="127" spans="5:5" x14ac:dyDescent="0.25">
      <c r="E127" s="298" t="s">
        <v>1362</v>
      </c>
    </row>
    <row r="128" spans="5:5" x14ac:dyDescent="0.25">
      <c r="E128" s="298" t="s">
        <v>1080</v>
      </c>
    </row>
    <row r="129" spans="5:5" x14ac:dyDescent="0.25">
      <c r="E129" s="298" t="s">
        <v>1081</v>
      </c>
    </row>
    <row r="130" spans="5:5" x14ac:dyDescent="0.25">
      <c r="E130" s="298" t="s">
        <v>1082</v>
      </c>
    </row>
    <row r="131" spans="5:5" x14ac:dyDescent="0.25">
      <c r="E131" s="298" t="s">
        <v>1083</v>
      </c>
    </row>
    <row r="132" spans="5:5" x14ac:dyDescent="0.25">
      <c r="E132" s="298" t="s">
        <v>1084</v>
      </c>
    </row>
    <row r="133" spans="5:5" x14ac:dyDescent="0.25">
      <c r="E133" s="298" t="s">
        <v>1085</v>
      </c>
    </row>
    <row r="134" spans="5:5" x14ac:dyDescent="0.25">
      <c r="E134" s="298" t="s">
        <v>1086</v>
      </c>
    </row>
    <row r="135" spans="5:5" x14ac:dyDescent="0.25">
      <c r="E135" s="298" t="s">
        <v>1087</v>
      </c>
    </row>
    <row r="136" spans="5:5" x14ac:dyDescent="0.25">
      <c r="E136" s="298" t="s">
        <v>1088</v>
      </c>
    </row>
    <row r="137" spans="5:5" x14ac:dyDescent="0.25">
      <c r="E137" s="298" t="s">
        <v>1089</v>
      </c>
    </row>
    <row r="138" spans="5:5" x14ac:dyDescent="0.25">
      <c r="E138" s="298" t="s">
        <v>1363</v>
      </c>
    </row>
    <row r="139" spans="5:5" x14ac:dyDescent="0.25">
      <c r="E139" s="298" t="s">
        <v>1364</v>
      </c>
    </row>
    <row r="140" spans="5:5" x14ac:dyDescent="0.25">
      <c r="E140" s="298" t="s">
        <v>1365</v>
      </c>
    </row>
    <row r="141" spans="5:5" x14ac:dyDescent="0.25">
      <c r="E141" s="298" t="s">
        <v>1366</v>
      </c>
    </row>
    <row r="142" spans="5:5" x14ac:dyDescent="0.25">
      <c r="E142" s="298" t="s">
        <v>1367</v>
      </c>
    </row>
    <row r="143" spans="5:5" x14ac:dyDescent="0.25">
      <c r="E143" s="298" t="s">
        <v>1368</v>
      </c>
    </row>
    <row r="144" spans="5:5" x14ac:dyDescent="0.25">
      <c r="E144" s="298" t="s">
        <v>1369</v>
      </c>
    </row>
    <row r="145" spans="5:5" x14ac:dyDescent="0.25">
      <c r="E145" s="298" t="s">
        <v>1370</v>
      </c>
    </row>
    <row r="146" spans="5:5" x14ac:dyDescent="0.25">
      <c r="E146" s="298" t="s">
        <v>1371</v>
      </c>
    </row>
    <row r="147" spans="5:5" x14ac:dyDescent="0.25">
      <c r="E147" s="298" t="s">
        <v>1372</v>
      </c>
    </row>
    <row r="148" spans="5:5" x14ac:dyDescent="0.25">
      <c r="E148" s="298" t="s">
        <v>1373</v>
      </c>
    </row>
    <row r="149" spans="5:5" x14ac:dyDescent="0.25">
      <c r="E149" s="298" t="s">
        <v>1374</v>
      </c>
    </row>
    <row r="150" spans="5:5" x14ac:dyDescent="0.25">
      <c r="E150" s="298" t="s">
        <v>1375</v>
      </c>
    </row>
    <row r="151" spans="5:5" x14ac:dyDescent="0.25">
      <c r="E151" s="298" t="s">
        <v>1376</v>
      </c>
    </row>
    <row r="152" spans="5:5" x14ac:dyDescent="0.25">
      <c r="E152" s="298" t="s">
        <v>1377</v>
      </c>
    </row>
    <row r="153" spans="5:5" x14ac:dyDescent="0.25">
      <c r="E153" s="298" t="s">
        <v>1378</v>
      </c>
    </row>
    <row r="154" spans="5:5" x14ac:dyDescent="0.25">
      <c r="E154" s="298" t="s">
        <v>1379</v>
      </c>
    </row>
    <row r="155" spans="5:5" x14ac:dyDescent="0.25">
      <c r="E155" s="298" t="s">
        <v>1380</v>
      </c>
    </row>
    <row r="156" spans="5:5" x14ac:dyDescent="0.25">
      <c r="E156" s="298" t="s">
        <v>1381</v>
      </c>
    </row>
    <row r="157" spans="5:5" x14ac:dyDescent="0.25">
      <c r="E157" s="298" t="s">
        <v>1382</v>
      </c>
    </row>
    <row r="158" spans="5:5" x14ac:dyDescent="0.25">
      <c r="E158" s="298" t="s">
        <v>1383</v>
      </c>
    </row>
    <row r="159" spans="5:5" x14ac:dyDescent="0.25">
      <c r="E159" s="298" t="s">
        <v>1384</v>
      </c>
    </row>
    <row r="160" spans="5:5" x14ac:dyDescent="0.25">
      <c r="E160" s="298" t="s">
        <v>1385</v>
      </c>
    </row>
    <row r="161" spans="5:5" x14ac:dyDescent="0.25">
      <c r="E161" s="298" t="s">
        <v>1386</v>
      </c>
    </row>
    <row r="162" spans="5:5" x14ac:dyDescent="0.25">
      <c r="E162" s="298" t="s">
        <v>1387</v>
      </c>
    </row>
    <row r="163" spans="5:5" x14ac:dyDescent="0.25">
      <c r="E163" s="298" t="s">
        <v>1388</v>
      </c>
    </row>
    <row r="164" spans="5:5" x14ac:dyDescent="0.25">
      <c r="E164" s="298" t="s">
        <v>1389</v>
      </c>
    </row>
    <row r="165" spans="5:5" x14ac:dyDescent="0.25">
      <c r="E165" s="298" t="s">
        <v>1390</v>
      </c>
    </row>
    <row r="166" spans="5:5" x14ac:dyDescent="0.25">
      <c r="E166" s="298" t="s">
        <v>1391</v>
      </c>
    </row>
    <row r="167" spans="5:5" x14ac:dyDescent="0.25">
      <c r="E167" s="298" t="s">
        <v>1392</v>
      </c>
    </row>
    <row r="168" spans="5:5" x14ac:dyDescent="0.25">
      <c r="E168" s="298" t="s">
        <v>1393</v>
      </c>
    </row>
    <row r="169" spans="5:5" x14ac:dyDescent="0.25">
      <c r="E169" s="298" t="s">
        <v>1394</v>
      </c>
    </row>
    <row r="170" spans="5:5" x14ac:dyDescent="0.25">
      <c r="E170" s="298" t="s">
        <v>1395</v>
      </c>
    </row>
    <row r="171" spans="5:5" x14ac:dyDescent="0.25">
      <c r="E171" s="298" t="s">
        <v>1396</v>
      </c>
    </row>
    <row r="172" spans="5:5" x14ac:dyDescent="0.25">
      <c r="E172" s="298" t="s">
        <v>1397</v>
      </c>
    </row>
    <row r="173" spans="5:5" x14ac:dyDescent="0.25">
      <c r="E173" s="298" t="s">
        <v>1398</v>
      </c>
    </row>
    <row r="174" spans="5:5" x14ac:dyDescent="0.25">
      <c r="E174" s="298" t="s">
        <v>1399</v>
      </c>
    </row>
  </sheetData>
  <dataValidations count="1">
    <dataValidation type="textLength" operator="lessThanOrEqual" showInputMessage="1" showErrorMessage="1" errorTitle="Length Exceeded" error="This value must be less than or equal to 5 characters long." promptTitle="Text (required)" prompt="Maximum Length: 5 characters." sqref="E4:E174">
      <formula1>5</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50"/>
  <sheetViews>
    <sheetView topLeftCell="A3" workbookViewId="0">
      <selection activeCell="C2" sqref="C2"/>
    </sheetView>
  </sheetViews>
  <sheetFormatPr defaultRowHeight="15" x14ac:dyDescent="0.25"/>
  <cols>
    <col min="1" max="1" width="53.28515625" customWidth="1"/>
    <col min="2" max="2" width="36.7109375" customWidth="1"/>
    <col min="3" max="3" width="21.5703125" customWidth="1"/>
  </cols>
  <sheetData>
    <row r="1" spans="1:3" x14ac:dyDescent="0.25">
      <c r="A1" t="s">
        <v>745</v>
      </c>
      <c r="B1" t="s">
        <v>746</v>
      </c>
      <c r="C1" s="157" t="s">
        <v>1165</v>
      </c>
    </row>
    <row r="2" spans="1:3" x14ac:dyDescent="0.25">
      <c r="A2" t="s">
        <v>327</v>
      </c>
      <c r="B2" t="s">
        <v>515</v>
      </c>
      <c r="C2" t="s">
        <v>660</v>
      </c>
    </row>
    <row r="3" spans="1:3" x14ac:dyDescent="0.25">
      <c r="A3" t="s">
        <v>328</v>
      </c>
      <c r="B3" t="s">
        <v>516</v>
      </c>
      <c r="C3" t="s">
        <v>1167</v>
      </c>
    </row>
    <row r="4" spans="1:3" x14ac:dyDescent="0.25">
      <c r="A4" t="s">
        <v>329</v>
      </c>
      <c r="B4" t="s">
        <v>517</v>
      </c>
      <c r="C4" t="s">
        <v>1168</v>
      </c>
    </row>
    <row r="5" spans="1:3" x14ac:dyDescent="0.25">
      <c r="A5" t="s">
        <v>113</v>
      </c>
      <c r="C5" t="s">
        <v>1169</v>
      </c>
    </row>
    <row r="6" spans="1:3" x14ac:dyDescent="0.25">
      <c r="C6" t="s">
        <v>1170</v>
      </c>
    </row>
    <row r="7" spans="1:3" x14ac:dyDescent="0.25">
      <c r="C7" t="s">
        <v>1171</v>
      </c>
    </row>
    <row r="8" spans="1:3" x14ac:dyDescent="0.25">
      <c r="C8" t="s">
        <v>1172</v>
      </c>
    </row>
    <row r="9" spans="1:3" x14ac:dyDescent="0.25">
      <c r="C9" t="s">
        <v>1173</v>
      </c>
    </row>
    <row r="10" spans="1:3" x14ac:dyDescent="0.25">
      <c r="C10" t="s">
        <v>1174</v>
      </c>
    </row>
    <row r="11" spans="1:3" x14ac:dyDescent="0.25">
      <c r="C11" t="s">
        <v>1175</v>
      </c>
    </row>
    <row r="12" spans="1:3" x14ac:dyDescent="0.25">
      <c r="C12" t="s">
        <v>1176</v>
      </c>
    </row>
    <row r="13" spans="1:3" x14ac:dyDescent="0.25">
      <c r="C13" t="s">
        <v>666</v>
      </c>
    </row>
    <row r="14" spans="1:3" x14ac:dyDescent="0.25">
      <c r="C14" t="s">
        <v>1177</v>
      </c>
    </row>
    <row r="15" spans="1:3" x14ac:dyDescent="0.25">
      <c r="C15" t="s">
        <v>653</v>
      </c>
    </row>
    <row r="16" spans="1:3" x14ac:dyDescent="0.25">
      <c r="C16" t="s">
        <v>36</v>
      </c>
    </row>
    <row r="17" spans="3:3" x14ac:dyDescent="0.25">
      <c r="C17" t="s">
        <v>667</v>
      </c>
    </row>
    <row r="18" spans="3:3" x14ac:dyDescent="0.25">
      <c r="C18" t="s">
        <v>1178</v>
      </c>
    </row>
    <row r="19" spans="3:3" x14ac:dyDescent="0.25">
      <c r="C19" t="s">
        <v>669</v>
      </c>
    </row>
    <row r="20" spans="3:3" x14ac:dyDescent="0.25">
      <c r="C20" t="s">
        <v>1179</v>
      </c>
    </row>
    <row r="21" spans="3:3" x14ac:dyDescent="0.25">
      <c r="C21" t="s">
        <v>1180</v>
      </c>
    </row>
    <row r="22" spans="3:3" x14ac:dyDescent="0.25">
      <c r="C22" t="s">
        <v>1181</v>
      </c>
    </row>
    <row r="23" spans="3:3" x14ac:dyDescent="0.25">
      <c r="C23" t="s">
        <v>37</v>
      </c>
    </row>
    <row r="24" spans="3:3" x14ac:dyDescent="0.25">
      <c r="C24" t="s">
        <v>1182</v>
      </c>
    </row>
    <row r="25" spans="3:3" x14ac:dyDescent="0.25">
      <c r="C25" t="s">
        <v>1183</v>
      </c>
    </row>
    <row r="26" spans="3:3" x14ac:dyDescent="0.25">
      <c r="C26" t="s">
        <v>670</v>
      </c>
    </row>
    <row r="27" spans="3:3" x14ac:dyDescent="0.25">
      <c r="C27" t="s">
        <v>1184</v>
      </c>
    </row>
    <row r="28" spans="3:3" x14ac:dyDescent="0.25">
      <c r="C28" t="s">
        <v>1185</v>
      </c>
    </row>
    <row r="29" spans="3:3" x14ac:dyDescent="0.25">
      <c r="C29" t="s">
        <v>1186</v>
      </c>
    </row>
    <row r="30" spans="3:3" x14ac:dyDescent="0.25">
      <c r="C30" t="s">
        <v>1187</v>
      </c>
    </row>
    <row r="31" spans="3:3" x14ac:dyDescent="0.25">
      <c r="C31" t="s">
        <v>1188</v>
      </c>
    </row>
    <row r="32" spans="3:3" x14ac:dyDescent="0.25">
      <c r="C32" t="s">
        <v>1189</v>
      </c>
    </row>
    <row r="33" spans="3:3" x14ac:dyDescent="0.25">
      <c r="C33" t="s">
        <v>651</v>
      </c>
    </row>
    <row r="34" spans="3:3" x14ac:dyDescent="0.25">
      <c r="C34" t="s">
        <v>1190</v>
      </c>
    </row>
    <row r="35" spans="3:3" x14ac:dyDescent="0.25">
      <c r="C35" t="s">
        <v>1191</v>
      </c>
    </row>
    <row r="36" spans="3:3" x14ac:dyDescent="0.25">
      <c r="C36" t="s">
        <v>38</v>
      </c>
    </row>
    <row r="37" spans="3:3" x14ac:dyDescent="0.25">
      <c r="C37" t="s">
        <v>1192</v>
      </c>
    </row>
    <row r="38" spans="3:3" x14ac:dyDescent="0.25">
      <c r="C38" t="s">
        <v>672</v>
      </c>
    </row>
    <row r="39" spans="3:3" x14ac:dyDescent="0.25">
      <c r="C39" t="s">
        <v>1193</v>
      </c>
    </row>
    <row r="40" spans="3:3" x14ac:dyDescent="0.25">
      <c r="C40" t="s">
        <v>1194</v>
      </c>
    </row>
    <row r="41" spans="3:3" x14ac:dyDescent="0.25">
      <c r="C41" t="s">
        <v>1195</v>
      </c>
    </row>
    <row r="42" spans="3:3" x14ac:dyDescent="0.25">
      <c r="C42" t="s">
        <v>673</v>
      </c>
    </row>
    <row r="43" spans="3:3" x14ac:dyDescent="0.25">
      <c r="C43" t="s">
        <v>1196</v>
      </c>
    </row>
    <row r="44" spans="3:3" x14ac:dyDescent="0.25">
      <c r="C44" t="s">
        <v>1197</v>
      </c>
    </row>
    <row r="45" spans="3:3" x14ac:dyDescent="0.25">
      <c r="C45" t="s">
        <v>1198</v>
      </c>
    </row>
    <row r="46" spans="3:3" x14ac:dyDescent="0.25">
      <c r="C46" t="s">
        <v>675</v>
      </c>
    </row>
    <row r="47" spans="3:3" x14ac:dyDescent="0.25">
      <c r="C47" t="s">
        <v>676</v>
      </c>
    </row>
    <row r="48" spans="3:3" x14ac:dyDescent="0.25">
      <c r="C48" t="s">
        <v>1199</v>
      </c>
    </row>
    <row r="49" spans="3:3" x14ac:dyDescent="0.25">
      <c r="C49" t="s">
        <v>1200</v>
      </c>
    </row>
    <row r="50" spans="3:3" x14ac:dyDescent="0.25">
      <c r="C50" t="s">
        <v>1201</v>
      </c>
    </row>
    <row r="51" spans="3:3" x14ac:dyDescent="0.25">
      <c r="C51" t="s">
        <v>1202</v>
      </c>
    </row>
    <row r="52" spans="3:3" x14ac:dyDescent="0.25">
      <c r="C52" t="s">
        <v>1203</v>
      </c>
    </row>
    <row r="53" spans="3:3" x14ac:dyDescent="0.25">
      <c r="C53" t="s">
        <v>1204</v>
      </c>
    </row>
    <row r="54" spans="3:3" x14ac:dyDescent="0.25">
      <c r="C54" t="s">
        <v>1205</v>
      </c>
    </row>
    <row r="55" spans="3:3" x14ac:dyDescent="0.25">
      <c r="C55" t="s">
        <v>1206</v>
      </c>
    </row>
    <row r="56" spans="3:3" x14ac:dyDescent="0.25">
      <c r="C56" t="s">
        <v>39</v>
      </c>
    </row>
    <row r="57" spans="3:3" x14ac:dyDescent="0.25">
      <c r="C57" t="s">
        <v>1207</v>
      </c>
    </row>
    <row r="58" spans="3:3" x14ac:dyDescent="0.25">
      <c r="C58" t="s">
        <v>1208</v>
      </c>
    </row>
    <row r="59" spans="3:3" x14ac:dyDescent="0.25">
      <c r="C59" t="s">
        <v>40</v>
      </c>
    </row>
    <row r="60" spans="3:3" x14ac:dyDescent="0.25">
      <c r="C60" t="s">
        <v>1209</v>
      </c>
    </row>
    <row r="61" spans="3:3" x14ac:dyDescent="0.25">
      <c r="C61" t="s">
        <v>1210</v>
      </c>
    </row>
    <row r="62" spans="3:3" x14ac:dyDescent="0.25">
      <c r="C62" t="s">
        <v>42</v>
      </c>
    </row>
    <row r="63" spans="3:3" x14ac:dyDescent="0.25">
      <c r="C63" t="s">
        <v>1211</v>
      </c>
    </row>
    <row r="64" spans="3:3" x14ac:dyDescent="0.25">
      <c r="C64" t="s">
        <v>1212</v>
      </c>
    </row>
    <row r="65" spans="3:3" x14ac:dyDescent="0.25">
      <c r="C65" t="s">
        <v>1213</v>
      </c>
    </row>
    <row r="66" spans="3:3" x14ac:dyDescent="0.25">
      <c r="C66" t="s">
        <v>1214</v>
      </c>
    </row>
    <row r="67" spans="3:3" x14ac:dyDescent="0.25">
      <c r="C67" t="s">
        <v>679</v>
      </c>
    </row>
    <row r="68" spans="3:3" x14ac:dyDescent="0.25">
      <c r="C68" t="s">
        <v>1215</v>
      </c>
    </row>
    <row r="69" spans="3:3" x14ac:dyDescent="0.25">
      <c r="C69" t="s">
        <v>1216</v>
      </c>
    </row>
    <row r="70" spans="3:3" x14ac:dyDescent="0.25">
      <c r="C70" t="s">
        <v>1217</v>
      </c>
    </row>
    <row r="71" spans="3:3" x14ac:dyDescent="0.25">
      <c r="C71" t="s">
        <v>43</v>
      </c>
    </row>
    <row r="72" spans="3:3" x14ac:dyDescent="0.25">
      <c r="C72" t="s">
        <v>1218</v>
      </c>
    </row>
    <row r="73" spans="3:3" x14ac:dyDescent="0.25">
      <c r="C73" t="s">
        <v>1219</v>
      </c>
    </row>
    <row r="74" spans="3:3" x14ac:dyDescent="0.25">
      <c r="C74" t="s">
        <v>1220</v>
      </c>
    </row>
    <row r="75" spans="3:3" x14ac:dyDescent="0.25">
      <c r="C75" t="s">
        <v>1221</v>
      </c>
    </row>
    <row r="76" spans="3:3" x14ac:dyDescent="0.25">
      <c r="C76" t="s">
        <v>1222</v>
      </c>
    </row>
    <row r="77" spans="3:3" x14ac:dyDescent="0.25">
      <c r="C77" t="s">
        <v>44</v>
      </c>
    </row>
    <row r="78" spans="3:3" x14ac:dyDescent="0.25">
      <c r="C78" t="s">
        <v>45</v>
      </c>
    </row>
    <row r="79" spans="3:3" x14ac:dyDescent="0.25">
      <c r="C79" t="s">
        <v>1223</v>
      </c>
    </row>
    <row r="80" spans="3:3" x14ac:dyDescent="0.25">
      <c r="C80" t="s">
        <v>1224</v>
      </c>
    </row>
    <row r="81" spans="3:3" x14ac:dyDescent="0.25">
      <c r="C81" t="s">
        <v>1225</v>
      </c>
    </row>
    <row r="82" spans="3:3" x14ac:dyDescent="0.25">
      <c r="C82" t="s">
        <v>1226</v>
      </c>
    </row>
    <row r="83" spans="3:3" x14ac:dyDescent="0.25">
      <c r="C83" t="s">
        <v>1227</v>
      </c>
    </row>
    <row r="84" spans="3:3" x14ac:dyDescent="0.25">
      <c r="C84" t="s">
        <v>683</v>
      </c>
    </row>
    <row r="85" spans="3:3" x14ac:dyDescent="0.25">
      <c r="C85" t="s">
        <v>46</v>
      </c>
    </row>
    <row r="86" spans="3:3" x14ac:dyDescent="0.25">
      <c r="C86" t="s">
        <v>1228</v>
      </c>
    </row>
    <row r="87" spans="3:3" x14ac:dyDescent="0.25">
      <c r="C87" t="s">
        <v>684</v>
      </c>
    </row>
    <row r="88" spans="3:3" x14ac:dyDescent="0.25">
      <c r="C88" t="s">
        <v>47</v>
      </c>
    </row>
    <row r="89" spans="3:3" x14ac:dyDescent="0.25">
      <c r="C89" t="s">
        <v>1229</v>
      </c>
    </row>
    <row r="90" spans="3:3" x14ac:dyDescent="0.25">
      <c r="C90" t="s">
        <v>1230</v>
      </c>
    </row>
    <row r="91" spans="3:3" x14ac:dyDescent="0.25">
      <c r="C91" t="s">
        <v>1231</v>
      </c>
    </row>
    <row r="92" spans="3:3" x14ac:dyDescent="0.25">
      <c r="C92" t="s">
        <v>1232</v>
      </c>
    </row>
    <row r="93" spans="3:3" x14ac:dyDescent="0.25">
      <c r="C93" t="s">
        <v>1233</v>
      </c>
    </row>
    <row r="94" spans="3:3" x14ac:dyDescent="0.25">
      <c r="C94" t="s">
        <v>685</v>
      </c>
    </row>
    <row r="95" spans="3:3" x14ac:dyDescent="0.25">
      <c r="C95" t="s">
        <v>1234</v>
      </c>
    </row>
    <row r="96" spans="3:3" x14ac:dyDescent="0.25">
      <c r="C96" t="s">
        <v>1235</v>
      </c>
    </row>
    <row r="97" spans="3:3" x14ac:dyDescent="0.25">
      <c r="C97" t="s">
        <v>1236</v>
      </c>
    </row>
    <row r="98" spans="3:3" x14ac:dyDescent="0.25">
      <c r="C98" t="s">
        <v>1237</v>
      </c>
    </row>
    <row r="99" spans="3:3" x14ac:dyDescent="0.25">
      <c r="C99" t="s">
        <v>1238</v>
      </c>
    </row>
    <row r="100" spans="3:3" x14ac:dyDescent="0.25">
      <c r="C100" t="s">
        <v>1239</v>
      </c>
    </row>
    <row r="101" spans="3:3" x14ac:dyDescent="0.25">
      <c r="C101" t="s">
        <v>1240</v>
      </c>
    </row>
    <row r="102" spans="3:3" x14ac:dyDescent="0.25">
      <c r="C102" t="s">
        <v>686</v>
      </c>
    </row>
    <row r="103" spans="3:3" x14ac:dyDescent="0.25">
      <c r="C103" t="s">
        <v>48</v>
      </c>
    </row>
    <row r="104" spans="3:3" x14ac:dyDescent="0.25">
      <c r="C104" t="s">
        <v>49</v>
      </c>
    </row>
    <row r="105" spans="3:3" x14ac:dyDescent="0.25">
      <c r="C105" t="s">
        <v>1124</v>
      </c>
    </row>
    <row r="106" spans="3:3" x14ac:dyDescent="0.25">
      <c r="C106" t="s">
        <v>687</v>
      </c>
    </row>
    <row r="107" spans="3:3" x14ac:dyDescent="0.25">
      <c r="C107" t="s">
        <v>1241</v>
      </c>
    </row>
    <row r="108" spans="3:3" x14ac:dyDescent="0.25">
      <c r="C108" t="s">
        <v>688</v>
      </c>
    </row>
    <row r="109" spans="3:3" x14ac:dyDescent="0.25">
      <c r="C109" t="s">
        <v>689</v>
      </c>
    </row>
    <row r="110" spans="3:3" x14ac:dyDescent="0.25">
      <c r="C110" t="s">
        <v>690</v>
      </c>
    </row>
    <row r="111" spans="3:3" x14ac:dyDescent="0.25">
      <c r="C111" t="s">
        <v>50</v>
      </c>
    </row>
    <row r="112" spans="3:3" x14ac:dyDescent="0.25">
      <c r="C112" t="s">
        <v>1242</v>
      </c>
    </row>
    <row r="113" spans="3:3" x14ac:dyDescent="0.25">
      <c r="C113" t="s">
        <v>691</v>
      </c>
    </row>
    <row r="114" spans="3:3" x14ac:dyDescent="0.25">
      <c r="C114" t="s">
        <v>692</v>
      </c>
    </row>
    <row r="115" spans="3:3" x14ac:dyDescent="0.25">
      <c r="C115" t="s">
        <v>693</v>
      </c>
    </row>
    <row r="116" spans="3:3" x14ac:dyDescent="0.25">
      <c r="C116" t="s">
        <v>694</v>
      </c>
    </row>
    <row r="117" spans="3:3" x14ac:dyDescent="0.25">
      <c r="C117" t="s">
        <v>1243</v>
      </c>
    </row>
    <row r="118" spans="3:3" x14ac:dyDescent="0.25">
      <c r="C118" t="s">
        <v>1244</v>
      </c>
    </row>
    <row r="119" spans="3:3" x14ac:dyDescent="0.25">
      <c r="C119" t="s">
        <v>1245</v>
      </c>
    </row>
    <row r="120" spans="3:3" x14ac:dyDescent="0.25">
      <c r="C120" t="s">
        <v>1246</v>
      </c>
    </row>
    <row r="121" spans="3:3" x14ac:dyDescent="0.25">
      <c r="C121" t="s">
        <v>696</v>
      </c>
    </row>
    <row r="122" spans="3:3" x14ac:dyDescent="0.25">
      <c r="C122" t="s">
        <v>1247</v>
      </c>
    </row>
    <row r="123" spans="3:3" x14ac:dyDescent="0.25">
      <c r="C123" t="s">
        <v>1248</v>
      </c>
    </row>
    <row r="124" spans="3:3" x14ac:dyDescent="0.25">
      <c r="C124" t="s">
        <v>51</v>
      </c>
    </row>
    <row r="125" spans="3:3" x14ac:dyDescent="0.25">
      <c r="C125" t="s">
        <v>1249</v>
      </c>
    </row>
    <row r="126" spans="3:3" x14ac:dyDescent="0.25">
      <c r="C126" t="s">
        <v>1250</v>
      </c>
    </row>
    <row r="127" spans="3:3" x14ac:dyDescent="0.25">
      <c r="C127" t="s">
        <v>697</v>
      </c>
    </row>
    <row r="128" spans="3:3" x14ac:dyDescent="0.25">
      <c r="C128" t="s">
        <v>1251</v>
      </c>
    </row>
    <row r="129" spans="3:3" x14ac:dyDescent="0.25">
      <c r="C129" t="s">
        <v>698</v>
      </c>
    </row>
    <row r="130" spans="3:3" x14ac:dyDescent="0.25">
      <c r="C130" t="s">
        <v>53</v>
      </c>
    </row>
    <row r="131" spans="3:3" x14ac:dyDescent="0.25">
      <c r="C131" t="s">
        <v>54</v>
      </c>
    </row>
    <row r="132" spans="3:3" x14ac:dyDescent="0.25">
      <c r="C132" t="s">
        <v>1252</v>
      </c>
    </row>
    <row r="133" spans="3:3" x14ac:dyDescent="0.25">
      <c r="C133" t="s">
        <v>1253</v>
      </c>
    </row>
    <row r="134" spans="3:3" x14ac:dyDescent="0.25">
      <c r="C134" t="s">
        <v>1254</v>
      </c>
    </row>
    <row r="135" spans="3:3" x14ac:dyDescent="0.25">
      <c r="C135" t="s">
        <v>700</v>
      </c>
    </row>
    <row r="136" spans="3:3" x14ac:dyDescent="0.25">
      <c r="C136" t="s">
        <v>1255</v>
      </c>
    </row>
    <row r="137" spans="3:3" x14ac:dyDescent="0.25">
      <c r="C137" t="s">
        <v>1256</v>
      </c>
    </row>
    <row r="138" spans="3:3" x14ac:dyDescent="0.25">
      <c r="C138" t="s">
        <v>55</v>
      </c>
    </row>
    <row r="139" spans="3:3" x14ac:dyDescent="0.25">
      <c r="C139" t="s">
        <v>1257</v>
      </c>
    </row>
    <row r="140" spans="3:3" x14ac:dyDescent="0.25">
      <c r="C140" t="s">
        <v>1258</v>
      </c>
    </row>
    <row r="141" spans="3:3" x14ac:dyDescent="0.25">
      <c r="C141" t="s">
        <v>1259</v>
      </c>
    </row>
    <row r="142" spans="3:3" x14ac:dyDescent="0.25">
      <c r="C142" t="s">
        <v>701</v>
      </c>
    </row>
    <row r="143" spans="3:3" x14ac:dyDescent="0.25">
      <c r="C143" t="s">
        <v>1260</v>
      </c>
    </row>
    <row r="144" spans="3:3" x14ac:dyDescent="0.25">
      <c r="C144" t="s">
        <v>652</v>
      </c>
    </row>
    <row r="145" spans="3:3" x14ac:dyDescent="0.25">
      <c r="C145" t="s">
        <v>1261</v>
      </c>
    </row>
    <row r="146" spans="3:3" x14ac:dyDescent="0.25">
      <c r="C146" t="s">
        <v>1262</v>
      </c>
    </row>
    <row r="147" spans="3:3" x14ac:dyDescent="0.25">
      <c r="C147" t="s">
        <v>1263</v>
      </c>
    </row>
    <row r="148" spans="3:3" x14ac:dyDescent="0.25">
      <c r="C148" t="s">
        <v>1264</v>
      </c>
    </row>
    <row r="149" spans="3:3" x14ac:dyDescent="0.25">
      <c r="C149" t="s">
        <v>1265</v>
      </c>
    </row>
    <row r="150" spans="3:3" x14ac:dyDescent="0.25">
      <c r="C150" t="s">
        <v>1266</v>
      </c>
    </row>
    <row r="151" spans="3:3" x14ac:dyDescent="0.25">
      <c r="C151" t="s">
        <v>1267</v>
      </c>
    </row>
    <row r="152" spans="3:3" x14ac:dyDescent="0.25">
      <c r="C152" t="s">
        <v>702</v>
      </c>
    </row>
    <row r="153" spans="3:3" x14ac:dyDescent="0.25">
      <c r="C153" t="s">
        <v>1268</v>
      </c>
    </row>
    <row r="154" spans="3:3" x14ac:dyDescent="0.25">
      <c r="C154" t="s">
        <v>1269</v>
      </c>
    </row>
    <row r="155" spans="3:3" x14ac:dyDescent="0.25">
      <c r="C155" t="s">
        <v>1270</v>
      </c>
    </row>
    <row r="156" spans="3:3" x14ac:dyDescent="0.25">
      <c r="C156" t="s">
        <v>1271</v>
      </c>
    </row>
    <row r="157" spans="3:3" x14ac:dyDescent="0.25">
      <c r="C157" t="s">
        <v>1272</v>
      </c>
    </row>
    <row r="158" spans="3:3" x14ac:dyDescent="0.25">
      <c r="C158" t="s">
        <v>1273</v>
      </c>
    </row>
    <row r="159" spans="3:3" x14ac:dyDescent="0.25">
      <c r="C159" t="s">
        <v>1274</v>
      </c>
    </row>
    <row r="160" spans="3:3" x14ac:dyDescent="0.25">
      <c r="C160" t="s">
        <v>1275</v>
      </c>
    </row>
    <row r="161" spans="3:3" x14ac:dyDescent="0.25">
      <c r="C161" t="s">
        <v>1276</v>
      </c>
    </row>
    <row r="162" spans="3:3" x14ac:dyDescent="0.25">
      <c r="C162" t="s">
        <v>706</v>
      </c>
    </row>
    <row r="163" spans="3:3" x14ac:dyDescent="0.25">
      <c r="C163" t="s">
        <v>1277</v>
      </c>
    </row>
    <row r="164" spans="3:3" x14ac:dyDescent="0.25">
      <c r="C164" t="s">
        <v>1278</v>
      </c>
    </row>
    <row r="165" spans="3:3" x14ac:dyDescent="0.25">
      <c r="C165" t="s">
        <v>1279</v>
      </c>
    </row>
    <row r="166" spans="3:3" x14ac:dyDescent="0.25">
      <c r="C166" t="s">
        <v>1280</v>
      </c>
    </row>
    <row r="167" spans="3:3" x14ac:dyDescent="0.25">
      <c r="C167" t="s">
        <v>57</v>
      </c>
    </row>
    <row r="168" spans="3:3" x14ac:dyDescent="0.25">
      <c r="C168" t="s">
        <v>707</v>
      </c>
    </row>
    <row r="169" spans="3:3" x14ac:dyDescent="0.25">
      <c r="C169" t="s">
        <v>708</v>
      </c>
    </row>
    <row r="170" spans="3:3" x14ac:dyDescent="0.25">
      <c r="C170" t="s">
        <v>1281</v>
      </c>
    </row>
    <row r="171" spans="3:3" x14ac:dyDescent="0.25">
      <c r="C171" t="s">
        <v>1282</v>
      </c>
    </row>
    <row r="172" spans="3:3" x14ac:dyDescent="0.25">
      <c r="C172" t="s">
        <v>709</v>
      </c>
    </row>
    <row r="173" spans="3:3" x14ac:dyDescent="0.25">
      <c r="C173" t="s">
        <v>1283</v>
      </c>
    </row>
    <row r="174" spans="3:3" x14ac:dyDescent="0.25">
      <c r="C174" t="s">
        <v>1284</v>
      </c>
    </row>
    <row r="175" spans="3:3" x14ac:dyDescent="0.25">
      <c r="C175" t="s">
        <v>710</v>
      </c>
    </row>
    <row r="176" spans="3:3" x14ac:dyDescent="0.25">
      <c r="C176" t="s">
        <v>1285</v>
      </c>
    </row>
    <row r="177" spans="3:3" x14ac:dyDescent="0.25">
      <c r="C177" t="s">
        <v>1286</v>
      </c>
    </row>
    <row r="178" spans="3:3" x14ac:dyDescent="0.25">
      <c r="C178" t="s">
        <v>58</v>
      </c>
    </row>
    <row r="179" spans="3:3" x14ac:dyDescent="0.25">
      <c r="C179" t="s">
        <v>59</v>
      </c>
    </row>
    <row r="180" spans="3:3" x14ac:dyDescent="0.25">
      <c r="C180" t="s">
        <v>1287</v>
      </c>
    </row>
    <row r="181" spans="3:3" x14ac:dyDescent="0.25">
      <c r="C181" t="s">
        <v>1288</v>
      </c>
    </row>
    <row r="182" spans="3:3" x14ac:dyDescent="0.25">
      <c r="C182" t="s">
        <v>60</v>
      </c>
    </row>
    <row r="183" spans="3:3" x14ac:dyDescent="0.25">
      <c r="C183" t="s">
        <v>1289</v>
      </c>
    </row>
    <row r="184" spans="3:3" x14ac:dyDescent="0.25">
      <c r="C184" t="s">
        <v>712</v>
      </c>
    </row>
    <row r="185" spans="3:3" x14ac:dyDescent="0.25">
      <c r="C185" t="s">
        <v>1290</v>
      </c>
    </row>
    <row r="186" spans="3:3" x14ac:dyDescent="0.25">
      <c r="C186" t="s">
        <v>1291</v>
      </c>
    </row>
    <row r="187" spans="3:3" x14ac:dyDescent="0.25">
      <c r="C187" t="s">
        <v>1292</v>
      </c>
    </row>
    <row r="188" spans="3:3" x14ac:dyDescent="0.25">
      <c r="C188" t="s">
        <v>1293</v>
      </c>
    </row>
    <row r="189" spans="3:3" x14ac:dyDescent="0.25">
      <c r="C189" t="s">
        <v>1294</v>
      </c>
    </row>
    <row r="190" spans="3:3" x14ac:dyDescent="0.25">
      <c r="C190" t="s">
        <v>1295</v>
      </c>
    </row>
    <row r="191" spans="3:3" x14ac:dyDescent="0.25">
      <c r="C191" t="s">
        <v>1296</v>
      </c>
    </row>
    <row r="192" spans="3:3" x14ac:dyDescent="0.25">
      <c r="C192" t="s">
        <v>1297</v>
      </c>
    </row>
    <row r="193" spans="3:3" x14ac:dyDescent="0.25">
      <c r="C193" t="s">
        <v>1298</v>
      </c>
    </row>
    <row r="194" spans="3:3" x14ac:dyDescent="0.25">
      <c r="C194" t="s">
        <v>1299</v>
      </c>
    </row>
    <row r="195" spans="3:3" x14ac:dyDescent="0.25">
      <c r="C195" t="s">
        <v>1300</v>
      </c>
    </row>
    <row r="196" spans="3:3" x14ac:dyDescent="0.25">
      <c r="C196" t="s">
        <v>713</v>
      </c>
    </row>
    <row r="197" spans="3:3" x14ac:dyDescent="0.25">
      <c r="C197" t="s">
        <v>1301</v>
      </c>
    </row>
    <row r="198" spans="3:3" x14ac:dyDescent="0.25">
      <c r="C198" t="s">
        <v>1302</v>
      </c>
    </row>
    <row r="199" spans="3:3" x14ac:dyDescent="0.25">
      <c r="C199" t="s">
        <v>1303</v>
      </c>
    </row>
    <row r="200" spans="3:3" x14ac:dyDescent="0.25">
      <c r="C200" t="s">
        <v>1304</v>
      </c>
    </row>
    <row r="201" spans="3:3" x14ac:dyDescent="0.25">
      <c r="C201" t="s">
        <v>716</v>
      </c>
    </row>
    <row r="202" spans="3:3" x14ac:dyDescent="0.25">
      <c r="C202" t="s">
        <v>1305</v>
      </c>
    </row>
    <row r="203" spans="3:3" x14ac:dyDescent="0.25">
      <c r="C203" t="s">
        <v>61</v>
      </c>
    </row>
    <row r="204" spans="3:3" x14ac:dyDescent="0.25">
      <c r="C204" t="s">
        <v>62</v>
      </c>
    </row>
    <row r="205" spans="3:3" x14ac:dyDescent="0.25">
      <c r="C205" t="s">
        <v>1306</v>
      </c>
    </row>
    <row r="206" spans="3:3" x14ac:dyDescent="0.25">
      <c r="C206" t="s">
        <v>1307</v>
      </c>
    </row>
    <row r="207" spans="3:3" x14ac:dyDescent="0.25">
      <c r="C207" t="s">
        <v>718</v>
      </c>
    </row>
    <row r="208" spans="3:3" x14ac:dyDescent="0.25">
      <c r="C208" t="s">
        <v>1308</v>
      </c>
    </row>
    <row r="209" spans="3:3" x14ac:dyDescent="0.25">
      <c r="C209" t="s">
        <v>1309</v>
      </c>
    </row>
    <row r="210" spans="3:3" x14ac:dyDescent="0.25">
      <c r="C210" t="s">
        <v>63</v>
      </c>
    </row>
    <row r="211" spans="3:3" x14ac:dyDescent="0.25">
      <c r="C211" t="s">
        <v>1310</v>
      </c>
    </row>
    <row r="212" spans="3:3" x14ac:dyDescent="0.25">
      <c r="C212" t="s">
        <v>1311</v>
      </c>
    </row>
    <row r="213" spans="3:3" x14ac:dyDescent="0.25">
      <c r="C213" t="s">
        <v>1312</v>
      </c>
    </row>
    <row r="214" spans="3:3" x14ac:dyDescent="0.25">
      <c r="C214" t="s">
        <v>1313</v>
      </c>
    </row>
    <row r="215" spans="3:3" x14ac:dyDescent="0.25">
      <c r="C215" t="s">
        <v>64</v>
      </c>
    </row>
    <row r="216" spans="3:3" x14ac:dyDescent="0.25">
      <c r="C216" t="s">
        <v>719</v>
      </c>
    </row>
    <row r="217" spans="3:3" x14ac:dyDescent="0.25">
      <c r="C217" t="s">
        <v>1314</v>
      </c>
    </row>
    <row r="218" spans="3:3" x14ac:dyDescent="0.25">
      <c r="C218" t="s">
        <v>1315</v>
      </c>
    </row>
    <row r="219" spans="3:3" x14ac:dyDescent="0.25">
      <c r="C219" t="s">
        <v>1316</v>
      </c>
    </row>
    <row r="220" spans="3:3" x14ac:dyDescent="0.25">
      <c r="C220" t="s">
        <v>1317</v>
      </c>
    </row>
    <row r="221" spans="3:3" x14ac:dyDescent="0.25">
      <c r="C221" t="s">
        <v>721</v>
      </c>
    </row>
    <row r="222" spans="3:3" x14ac:dyDescent="0.25">
      <c r="C222" t="s">
        <v>1318</v>
      </c>
    </row>
    <row r="223" spans="3:3" x14ac:dyDescent="0.25">
      <c r="C223" t="s">
        <v>1319</v>
      </c>
    </row>
    <row r="224" spans="3:3" x14ac:dyDescent="0.25">
      <c r="C224" t="s">
        <v>1320</v>
      </c>
    </row>
    <row r="225" spans="3:3" x14ac:dyDescent="0.25">
      <c r="C225" t="s">
        <v>1321</v>
      </c>
    </row>
    <row r="226" spans="3:3" x14ac:dyDescent="0.25">
      <c r="C226" t="s">
        <v>1322</v>
      </c>
    </row>
    <row r="227" spans="3:3" x14ac:dyDescent="0.25">
      <c r="C227" t="s">
        <v>1323</v>
      </c>
    </row>
    <row r="228" spans="3:3" x14ac:dyDescent="0.25">
      <c r="C228" t="s">
        <v>654</v>
      </c>
    </row>
    <row r="229" spans="3:3" x14ac:dyDescent="0.25">
      <c r="C229" t="s">
        <v>1324</v>
      </c>
    </row>
    <row r="230" spans="3:3" x14ac:dyDescent="0.25">
      <c r="C230" t="s">
        <v>1325</v>
      </c>
    </row>
    <row r="231" spans="3:3" x14ac:dyDescent="0.25">
      <c r="C231" t="s">
        <v>1326</v>
      </c>
    </row>
    <row r="232" spans="3:3" x14ac:dyDescent="0.25">
      <c r="C232" t="s">
        <v>1327</v>
      </c>
    </row>
    <row r="233" spans="3:3" x14ac:dyDescent="0.25">
      <c r="C233" t="s">
        <v>723</v>
      </c>
    </row>
    <row r="234" spans="3:3" x14ac:dyDescent="0.25">
      <c r="C234" t="s">
        <v>1328</v>
      </c>
    </row>
    <row r="235" spans="3:3" x14ac:dyDescent="0.25">
      <c r="C235" t="s">
        <v>1329</v>
      </c>
    </row>
    <row r="236" spans="3:3" x14ac:dyDescent="0.25">
      <c r="C236" t="s">
        <v>1330</v>
      </c>
    </row>
    <row r="237" spans="3:3" x14ac:dyDescent="0.25">
      <c r="C237" t="s">
        <v>1331</v>
      </c>
    </row>
    <row r="238" spans="3:3" x14ac:dyDescent="0.25">
      <c r="C238" t="s">
        <v>724</v>
      </c>
    </row>
    <row r="239" spans="3:3" x14ac:dyDescent="0.25">
      <c r="C239" t="s">
        <v>1332</v>
      </c>
    </row>
    <row r="240" spans="3:3" x14ac:dyDescent="0.25">
      <c r="C240" t="s">
        <v>1333</v>
      </c>
    </row>
    <row r="241" spans="3:3" x14ac:dyDescent="0.25">
      <c r="C241" t="s">
        <v>1334</v>
      </c>
    </row>
    <row r="242" spans="3:3" x14ac:dyDescent="0.25">
      <c r="C242" t="s">
        <v>1335</v>
      </c>
    </row>
    <row r="243" spans="3:3" x14ac:dyDescent="0.25">
      <c r="C243" t="s">
        <v>1336</v>
      </c>
    </row>
    <row r="244" spans="3:3" x14ac:dyDescent="0.25">
      <c r="C244" t="s">
        <v>1337</v>
      </c>
    </row>
    <row r="245" spans="3:3" x14ac:dyDescent="0.25">
      <c r="C245" t="s">
        <v>1338</v>
      </c>
    </row>
    <row r="246" spans="3:3" x14ac:dyDescent="0.25">
      <c r="C246" t="s">
        <v>1339</v>
      </c>
    </row>
    <row r="247" spans="3:3" x14ac:dyDescent="0.25">
      <c r="C247" t="s">
        <v>1340</v>
      </c>
    </row>
    <row r="248" spans="3:3" x14ac:dyDescent="0.25">
      <c r="C248" t="s">
        <v>1341</v>
      </c>
    </row>
    <row r="249" spans="3:3" x14ac:dyDescent="0.25">
      <c r="C249" t="s">
        <v>1342</v>
      </c>
    </row>
    <row r="250" spans="3:3" x14ac:dyDescent="0.25">
      <c r="C250" t="s">
        <v>1346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Z103"/>
  <sheetViews>
    <sheetView topLeftCell="A61" workbookViewId="0">
      <selection activeCell="G72" sqref="G72"/>
    </sheetView>
  </sheetViews>
  <sheetFormatPr defaultColWidth="8.7109375" defaultRowHeight="14.25" x14ac:dyDescent="0.2"/>
  <cols>
    <col min="1" max="1" width="8.7109375" style="6"/>
    <col min="2" max="2" width="11" style="6" customWidth="1"/>
    <col min="3" max="3" width="26.7109375" style="6" customWidth="1"/>
    <col min="4" max="4" width="25.42578125" style="6" customWidth="1"/>
    <col min="5" max="5" width="17.28515625" style="6" customWidth="1"/>
    <col min="6" max="6" width="19.28515625" style="6" customWidth="1"/>
    <col min="7" max="7" width="18.28515625" style="6" customWidth="1"/>
    <col min="8" max="8" width="13.7109375" style="6" customWidth="1"/>
    <col min="9" max="9" width="14.28515625" style="6" customWidth="1"/>
    <col min="10" max="10" width="14" style="6" customWidth="1"/>
    <col min="11" max="11" width="14.5703125" style="6" customWidth="1"/>
    <col min="12" max="13" width="13.7109375" style="6" customWidth="1"/>
    <col min="14" max="15" width="14" style="6" customWidth="1"/>
    <col min="16" max="16" width="12.28515625" style="6" customWidth="1"/>
    <col min="17" max="17" width="12.7109375" style="6" customWidth="1"/>
    <col min="18" max="18" width="12.28515625" style="6" customWidth="1"/>
    <col min="19" max="19" width="13.7109375" style="6" customWidth="1"/>
    <col min="20" max="20" width="14.28515625" style="6" customWidth="1"/>
    <col min="21" max="21" width="14.7109375" style="6" customWidth="1"/>
    <col min="22" max="22" width="13.28515625" style="6" customWidth="1"/>
    <col min="23" max="23" width="13.7109375" style="6" customWidth="1"/>
    <col min="24" max="24" width="13.28515625" style="6" customWidth="1"/>
    <col min="25" max="16384" width="8.7109375" style="6"/>
  </cols>
  <sheetData>
    <row r="1" spans="1:26" x14ac:dyDescent="0.2">
      <c r="A1" s="13" t="s">
        <v>346</v>
      </c>
      <c r="B1" s="10"/>
      <c r="C1" s="10"/>
      <c r="D1" s="10"/>
      <c r="E1" s="10"/>
      <c r="F1" s="10"/>
      <c r="G1" s="10"/>
      <c r="H1" s="10"/>
      <c r="I1" s="10"/>
      <c r="J1" s="10"/>
      <c r="K1" s="10"/>
      <c r="L1" s="10"/>
      <c r="M1" s="10"/>
      <c r="N1" s="10"/>
      <c r="O1" s="10"/>
      <c r="P1" s="10"/>
      <c r="Q1" s="10"/>
      <c r="R1" s="10"/>
      <c r="S1" s="10"/>
      <c r="T1" s="10"/>
      <c r="U1" s="10"/>
      <c r="V1" s="10"/>
      <c r="W1" s="10"/>
      <c r="X1" s="10"/>
      <c r="Y1" s="10"/>
      <c r="Z1" s="10"/>
    </row>
    <row r="2" spans="1:26" ht="15" thickBot="1" x14ac:dyDescent="0.25">
      <c r="A2" s="13"/>
      <c r="B2" s="10"/>
      <c r="C2" s="10"/>
      <c r="D2" s="10"/>
      <c r="E2" s="10"/>
      <c r="F2" s="10"/>
      <c r="G2" s="10"/>
      <c r="H2" s="10"/>
      <c r="I2" s="10"/>
      <c r="J2" s="10"/>
      <c r="K2" s="10"/>
      <c r="L2" s="10"/>
      <c r="M2" s="10"/>
      <c r="N2" s="10"/>
      <c r="O2" s="10"/>
      <c r="P2" s="10"/>
      <c r="Q2" s="10"/>
      <c r="R2" s="10"/>
      <c r="S2" s="10"/>
      <c r="T2" s="10"/>
      <c r="U2" s="10"/>
      <c r="V2" s="10"/>
      <c r="W2" s="10"/>
      <c r="X2" s="10"/>
      <c r="Y2" s="10"/>
      <c r="Z2" s="10"/>
    </row>
    <row r="3" spans="1:26" ht="43.5" thickBot="1" x14ac:dyDescent="0.25">
      <c r="A3" s="107">
        <v>9</v>
      </c>
      <c r="B3" s="8" t="s">
        <v>164</v>
      </c>
      <c r="C3" s="10"/>
      <c r="D3" s="10"/>
      <c r="E3" s="73" t="s">
        <v>388</v>
      </c>
      <c r="F3" s="71" t="s">
        <v>387</v>
      </c>
      <c r="G3" s="10"/>
      <c r="H3" s="10"/>
      <c r="I3" s="10"/>
      <c r="J3" s="10"/>
      <c r="K3" s="10"/>
      <c r="L3" s="10"/>
      <c r="M3" s="10"/>
      <c r="N3" s="10"/>
      <c r="O3" s="10"/>
      <c r="P3" s="10"/>
      <c r="Q3" s="10"/>
      <c r="R3" s="10"/>
      <c r="S3" s="10"/>
      <c r="T3" s="10"/>
      <c r="U3" s="10"/>
      <c r="V3" s="10"/>
      <c r="W3" s="10"/>
      <c r="X3" s="10"/>
      <c r="Y3" s="10"/>
      <c r="Z3" s="10"/>
    </row>
    <row r="4" spans="1:26" x14ac:dyDescent="0.2">
      <c r="A4" s="108"/>
      <c r="B4" s="8"/>
      <c r="C4" s="10"/>
      <c r="D4" s="10"/>
      <c r="E4" s="10"/>
      <c r="F4" s="73"/>
      <c r="G4" s="71"/>
      <c r="H4" s="10"/>
      <c r="I4" s="10"/>
      <c r="J4" s="10"/>
      <c r="K4" s="10"/>
      <c r="L4" s="10"/>
      <c r="M4" s="10"/>
      <c r="N4" s="10"/>
      <c r="O4" s="10"/>
      <c r="P4" s="10"/>
      <c r="Q4" s="10"/>
      <c r="R4" s="10"/>
      <c r="S4" s="10"/>
      <c r="T4" s="10"/>
      <c r="U4" s="10"/>
      <c r="V4" s="10"/>
      <c r="W4" s="10"/>
      <c r="X4" s="10"/>
      <c r="Y4" s="10"/>
      <c r="Z4" s="10"/>
    </row>
    <row r="5" spans="1:26" x14ac:dyDescent="0.2">
      <c r="A5" s="122" t="s">
        <v>597</v>
      </c>
      <c r="B5" s="8"/>
      <c r="C5" s="22" t="s">
        <v>170</v>
      </c>
      <c r="D5" s="92" t="s">
        <v>376</v>
      </c>
      <c r="E5" s="39"/>
      <c r="F5" s="42" t="s">
        <v>533</v>
      </c>
      <c r="G5" s="15"/>
      <c r="H5" s="10"/>
      <c r="I5" s="10"/>
      <c r="J5" s="10"/>
      <c r="K5" s="10"/>
      <c r="L5" s="10"/>
      <c r="M5" s="10"/>
      <c r="N5" s="10"/>
      <c r="O5" s="10"/>
      <c r="P5" s="10"/>
      <c r="Q5" s="10"/>
      <c r="R5" s="10"/>
      <c r="S5" s="10"/>
      <c r="T5" s="10"/>
      <c r="U5" s="10"/>
      <c r="V5" s="10"/>
      <c r="W5" s="10"/>
      <c r="X5" s="10"/>
      <c r="Y5" s="10"/>
      <c r="Z5" s="10"/>
    </row>
    <row r="6" spans="1:26" x14ac:dyDescent="0.2">
      <c r="A6" s="108"/>
      <c r="B6" s="8"/>
      <c r="C6" s="22" t="s">
        <v>395</v>
      </c>
      <c r="D6" s="133"/>
      <c r="E6" s="39"/>
      <c r="F6" s="42" t="s">
        <v>469</v>
      </c>
      <c r="G6" s="15"/>
      <c r="H6" s="10"/>
      <c r="I6" s="10"/>
      <c r="J6" s="10"/>
      <c r="K6" s="10"/>
      <c r="L6" s="10"/>
      <c r="M6" s="10"/>
      <c r="N6" s="10"/>
      <c r="O6" s="10"/>
      <c r="P6" s="10"/>
      <c r="Q6" s="10"/>
      <c r="R6" s="10"/>
      <c r="S6" s="10"/>
      <c r="T6" s="10"/>
      <c r="U6" s="10"/>
      <c r="V6" s="10"/>
      <c r="W6" s="10"/>
      <c r="X6" s="10"/>
      <c r="Y6" s="10"/>
      <c r="Z6" s="10"/>
    </row>
    <row r="7" spans="1:26" x14ac:dyDescent="0.2">
      <c r="A7" s="108"/>
      <c r="B7" s="8"/>
      <c r="C7" s="22" t="s">
        <v>394</v>
      </c>
      <c r="D7" s="22"/>
      <c r="E7" s="39"/>
      <c r="F7" s="42" t="s">
        <v>534</v>
      </c>
      <c r="G7" s="15"/>
      <c r="H7" s="10"/>
      <c r="I7" s="10"/>
      <c r="J7" s="10"/>
      <c r="K7" s="10"/>
      <c r="L7" s="10"/>
      <c r="M7" s="10"/>
      <c r="N7" s="10"/>
      <c r="O7" s="10"/>
      <c r="P7" s="10"/>
      <c r="Q7" s="10"/>
      <c r="R7" s="10"/>
      <c r="S7" s="10"/>
      <c r="T7" s="10"/>
      <c r="U7" s="10"/>
      <c r="V7" s="10"/>
      <c r="W7" s="10"/>
      <c r="X7" s="10"/>
      <c r="Y7" s="10"/>
      <c r="Z7" s="10"/>
    </row>
    <row r="8" spans="1:26" x14ac:dyDescent="0.2">
      <c r="A8" s="108"/>
      <c r="B8" s="8"/>
      <c r="C8" s="22" t="s">
        <v>396</v>
      </c>
      <c r="D8" s="52"/>
      <c r="E8" s="39"/>
      <c r="F8" s="42" t="s">
        <v>448</v>
      </c>
      <c r="G8" s="15"/>
      <c r="H8" s="10"/>
      <c r="I8" s="10"/>
      <c r="J8" s="10"/>
      <c r="K8" s="10"/>
      <c r="L8" s="10"/>
      <c r="M8" s="10"/>
      <c r="N8" s="10"/>
      <c r="O8" s="10"/>
      <c r="P8" s="10"/>
      <c r="Q8" s="10"/>
      <c r="R8" s="10"/>
      <c r="S8" s="10"/>
      <c r="T8" s="10"/>
      <c r="U8" s="10"/>
      <c r="V8" s="10"/>
      <c r="W8" s="10"/>
      <c r="X8" s="10"/>
      <c r="Y8" s="10"/>
      <c r="Z8" s="10"/>
    </row>
    <row r="9" spans="1:26" x14ac:dyDescent="0.2">
      <c r="A9" s="108"/>
      <c r="B9" s="8"/>
      <c r="C9" s="22" t="s">
        <v>171</v>
      </c>
      <c r="D9" s="52"/>
      <c r="E9" s="39"/>
      <c r="F9" s="42" t="s">
        <v>449</v>
      </c>
      <c r="G9" s="15"/>
      <c r="H9" s="10"/>
      <c r="I9" s="10"/>
      <c r="J9" s="10"/>
      <c r="K9" s="10"/>
      <c r="L9" s="10"/>
      <c r="M9" s="10"/>
      <c r="N9" s="10"/>
      <c r="O9" s="10"/>
      <c r="P9" s="10"/>
      <c r="Q9" s="10"/>
      <c r="R9" s="10"/>
      <c r="S9" s="10"/>
      <c r="T9" s="10"/>
      <c r="U9" s="10"/>
      <c r="V9" s="10"/>
      <c r="W9" s="10"/>
      <c r="X9" s="10"/>
      <c r="Y9" s="10"/>
      <c r="Z9" s="10"/>
    </row>
    <row r="10" spans="1:26" x14ac:dyDescent="0.2">
      <c r="A10" s="108"/>
      <c r="B10" s="8"/>
      <c r="C10" s="22" t="s">
        <v>172</v>
      </c>
      <c r="D10" s="22"/>
      <c r="E10" s="39"/>
      <c r="F10" s="42" t="s">
        <v>450</v>
      </c>
      <c r="G10" s="15"/>
      <c r="H10" s="10"/>
      <c r="I10" s="10"/>
      <c r="J10" s="10"/>
      <c r="K10" s="10"/>
      <c r="L10" s="10"/>
      <c r="M10" s="10"/>
      <c r="N10" s="10"/>
      <c r="O10" s="10"/>
      <c r="P10" s="10"/>
      <c r="Q10" s="10"/>
      <c r="R10" s="10"/>
      <c r="S10" s="10"/>
      <c r="T10" s="10"/>
      <c r="U10" s="10"/>
      <c r="V10" s="10"/>
      <c r="W10" s="10"/>
      <c r="X10" s="10"/>
      <c r="Y10" s="10"/>
      <c r="Z10" s="10"/>
    </row>
    <row r="11" spans="1:26" x14ac:dyDescent="0.2">
      <c r="A11" s="108"/>
      <c r="B11" s="8"/>
      <c r="C11" s="22" t="s">
        <v>397</v>
      </c>
      <c r="D11" s="99"/>
      <c r="E11" s="39"/>
      <c r="F11" s="42" t="s">
        <v>462</v>
      </c>
      <c r="G11" s="15"/>
      <c r="H11" s="10"/>
      <c r="I11" s="10"/>
      <c r="J11" s="10"/>
      <c r="K11" s="10"/>
      <c r="L11" s="10"/>
      <c r="M11" s="10"/>
      <c r="N11" s="10"/>
      <c r="O11" s="10"/>
      <c r="P11" s="10"/>
      <c r="Q11" s="10"/>
      <c r="R11" s="10"/>
      <c r="S11" s="10"/>
      <c r="T11" s="10"/>
      <c r="U11" s="10"/>
      <c r="V11" s="10"/>
      <c r="W11" s="10"/>
      <c r="X11" s="10"/>
      <c r="Y11" s="10"/>
      <c r="Z11" s="10"/>
    </row>
    <row r="12" spans="1:26" x14ac:dyDescent="0.2">
      <c r="A12" s="108"/>
      <c r="B12" s="8"/>
      <c r="C12" s="22" t="s">
        <v>333</v>
      </c>
      <c r="D12" s="128" t="s">
        <v>271</v>
      </c>
      <c r="E12" s="25"/>
      <c r="F12" s="42" t="s">
        <v>379</v>
      </c>
      <c r="G12" s="21"/>
      <c r="H12" s="10"/>
      <c r="I12" s="10"/>
      <c r="J12" s="10"/>
      <c r="K12" s="10"/>
      <c r="L12" s="10"/>
      <c r="M12" s="10"/>
      <c r="N12" s="10"/>
      <c r="O12" s="10"/>
      <c r="P12" s="10"/>
      <c r="Q12" s="10"/>
      <c r="R12" s="10"/>
      <c r="S12" s="10"/>
      <c r="T12" s="10"/>
      <c r="U12" s="10"/>
      <c r="V12" s="10"/>
      <c r="W12" s="10"/>
      <c r="X12" s="10"/>
      <c r="Y12" s="10"/>
      <c r="Z12" s="10"/>
    </row>
    <row r="13" spans="1:26" x14ac:dyDescent="0.2">
      <c r="A13" s="108"/>
      <c r="B13" s="8"/>
      <c r="C13" s="25"/>
      <c r="D13" s="52" t="s">
        <v>120</v>
      </c>
      <c r="E13" s="25"/>
      <c r="F13" s="21"/>
      <c r="G13" s="21"/>
      <c r="H13" s="10"/>
      <c r="I13" s="10"/>
      <c r="J13" s="10"/>
      <c r="K13" s="10"/>
      <c r="L13" s="10"/>
      <c r="M13" s="10"/>
      <c r="N13" s="10"/>
      <c r="O13" s="10"/>
      <c r="P13" s="10"/>
      <c r="Q13" s="10"/>
      <c r="R13" s="10"/>
      <c r="S13" s="10"/>
      <c r="T13" s="10"/>
      <c r="U13" s="10"/>
      <c r="V13" s="10"/>
      <c r="W13" s="10"/>
      <c r="X13" s="10"/>
      <c r="Y13" s="10"/>
      <c r="Z13" s="10"/>
    </row>
    <row r="14" spans="1:26" x14ac:dyDescent="0.2">
      <c r="A14" s="108"/>
      <c r="B14" s="8"/>
      <c r="C14" s="25"/>
      <c r="D14" s="52" t="s">
        <v>336</v>
      </c>
      <c r="E14" s="25"/>
      <c r="F14" s="21"/>
      <c r="G14" s="21"/>
      <c r="H14" s="10"/>
      <c r="I14" s="10"/>
      <c r="J14" s="10"/>
      <c r="K14" s="10"/>
      <c r="L14" s="10"/>
      <c r="M14" s="10"/>
      <c r="N14" s="10"/>
      <c r="O14" s="10"/>
      <c r="P14" s="10"/>
      <c r="Q14" s="10"/>
      <c r="R14" s="10"/>
      <c r="S14" s="10"/>
      <c r="T14" s="10"/>
      <c r="U14" s="10"/>
      <c r="V14" s="10"/>
      <c r="W14" s="10"/>
      <c r="X14" s="10"/>
      <c r="Y14" s="10"/>
      <c r="Z14" s="10"/>
    </row>
    <row r="15" spans="1:26" x14ac:dyDescent="0.2">
      <c r="A15" s="108"/>
      <c r="B15" s="8"/>
      <c r="C15" s="25"/>
      <c r="D15" s="52" t="s">
        <v>334</v>
      </c>
      <c r="E15" s="25"/>
      <c r="F15" s="21"/>
      <c r="G15" s="21"/>
      <c r="H15" s="10"/>
      <c r="I15" s="10"/>
      <c r="J15" s="10"/>
      <c r="K15" s="10"/>
      <c r="L15" s="10"/>
      <c r="M15" s="10"/>
      <c r="N15" s="10"/>
      <c r="O15" s="10"/>
      <c r="P15" s="10"/>
      <c r="Q15" s="10"/>
      <c r="R15" s="10"/>
      <c r="S15" s="10"/>
      <c r="T15" s="10"/>
      <c r="U15" s="10"/>
      <c r="V15" s="10"/>
      <c r="W15" s="10"/>
      <c r="X15" s="10"/>
      <c r="Y15" s="10"/>
      <c r="Z15" s="10"/>
    </row>
    <row r="16" spans="1:26" x14ac:dyDescent="0.2">
      <c r="A16" s="108"/>
      <c r="B16" s="8"/>
      <c r="C16" s="25"/>
      <c r="D16" s="52" t="s">
        <v>335</v>
      </c>
      <c r="E16" s="25"/>
      <c r="F16" s="21"/>
      <c r="G16" s="21"/>
      <c r="H16" s="10"/>
      <c r="I16" s="10"/>
      <c r="J16" s="10"/>
      <c r="K16" s="10"/>
      <c r="L16" s="10"/>
      <c r="M16" s="10"/>
      <c r="N16" s="10"/>
      <c r="O16" s="10"/>
      <c r="P16" s="10"/>
      <c r="Q16" s="10"/>
      <c r="R16" s="10"/>
      <c r="S16" s="10"/>
      <c r="T16" s="10"/>
      <c r="U16" s="10"/>
      <c r="V16" s="10"/>
      <c r="W16" s="10"/>
      <c r="X16" s="10"/>
      <c r="Y16" s="10"/>
      <c r="Z16" s="10"/>
    </row>
    <row r="17" spans="1:26" x14ac:dyDescent="0.2">
      <c r="A17" s="108"/>
      <c r="B17" s="8"/>
      <c r="C17" s="25"/>
      <c r="D17" s="52" t="s">
        <v>113</v>
      </c>
      <c r="E17" s="22" t="s">
        <v>330</v>
      </c>
      <c r="F17" s="121"/>
      <c r="G17" s="21"/>
      <c r="H17" s="10"/>
      <c r="I17" s="10"/>
      <c r="J17" s="10"/>
      <c r="K17" s="10"/>
      <c r="L17" s="10"/>
      <c r="M17" s="10"/>
      <c r="N17" s="10"/>
      <c r="O17" s="10"/>
      <c r="P17" s="10"/>
      <c r="Q17" s="10"/>
      <c r="R17" s="10"/>
      <c r="S17" s="10"/>
      <c r="T17" s="10"/>
      <c r="U17" s="10"/>
      <c r="V17" s="10"/>
      <c r="W17" s="10"/>
      <c r="X17" s="10"/>
      <c r="Y17" s="10"/>
      <c r="Z17" s="10"/>
    </row>
    <row r="18" spans="1:26" x14ac:dyDescent="0.2">
      <c r="A18" s="29"/>
      <c r="B18" s="8"/>
      <c r="C18" s="151" t="s">
        <v>339</v>
      </c>
      <c r="D18" s="134" t="s">
        <v>271</v>
      </c>
      <c r="E18" s="98" t="s">
        <v>459</v>
      </c>
      <c r="F18" s="42" t="s">
        <v>611</v>
      </c>
      <c r="G18" s="10"/>
      <c r="H18" s="10"/>
      <c r="I18" s="10"/>
      <c r="J18" s="10"/>
      <c r="K18" s="10"/>
      <c r="L18" s="10"/>
      <c r="M18" s="10"/>
      <c r="N18" s="10"/>
      <c r="O18" s="10"/>
      <c r="P18" s="10"/>
      <c r="Q18" s="10"/>
      <c r="R18" s="10"/>
      <c r="S18" s="10"/>
      <c r="T18" s="10"/>
      <c r="U18" s="10"/>
      <c r="V18" s="10"/>
      <c r="W18" s="10"/>
      <c r="X18" s="10"/>
      <c r="Y18" s="10"/>
      <c r="Z18" s="10"/>
    </row>
    <row r="19" spans="1:26" x14ac:dyDescent="0.2">
      <c r="A19" s="108"/>
      <c r="B19" s="8"/>
      <c r="C19" s="15"/>
      <c r="D19" s="14" t="s">
        <v>277</v>
      </c>
      <c r="E19" s="16" t="s">
        <v>277</v>
      </c>
      <c r="F19" s="42"/>
      <c r="G19" s="10"/>
      <c r="H19" s="10"/>
      <c r="I19" s="10"/>
      <c r="J19" s="10"/>
      <c r="K19" s="10"/>
      <c r="L19" s="10"/>
      <c r="M19" s="10"/>
      <c r="N19" s="10"/>
      <c r="O19" s="10"/>
      <c r="P19" s="10"/>
      <c r="Q19" s="10"/>
      <c r="R19" s="10"/>
      <c r="S19" s="10"/>
      <c r="T19" s="10"/>
      <c r="U19" s="10"/>
      <c r="V19" s="10"/>
      <c r="W19" s="10"/>
      <c r="X19" s="10"/>
      <c r="Y19" s="10"/>
      <c r="Z19" s="10"/>
    </row>
    <row r="20" spans="1:26" x14ac:dyDescent="0.2">
      <c r="A20" s="108"/>
      <c r="B20" s="8"/>
      <c r="C20" s="15"/>
      <c r="D20" s="14" t="s">
        <v>278</v>
      </c>
      <c r="E20" s="16" t="s">
        <v>279</v>
      </c>
      <c r="F20" s="42"/>
      <c r="G20" s="10"/>
      <c r="H20" s="10"/>
      <c r="I20" s="10"/>
      <c r="J20" s="10"/>
      <c r="K20" s="10"/>
      <c r="L20" s="10"/>
      <c r="M20" s="10"/>
      <c r="N20" s="10"/>
      <c r="O20" s="10"/>
      <c r="P20" s="10"/>
      <c r="Q20" s="10"/>
      <c r="R20" s="10"/>
      <c r="S20" s="10"/>
      <c r="T20" s="10"/>
      <c r="U20" s="10"/>
      <c r="V20" s="10"/>
      <c r="W20" s="10"/>
      <c r="X20" s="10"/>
      <c r="Y20" s="10"/>
      <c r="Z20" s="10"/>
    </row>
    <row r="21" spans="1:26" x14ac:dyDescent="0.2">
      <c r="A21" s="108"/>
      <c r="B21" s="8"/>
      <c r="C21" s="15"/>
      <c r="D21" s="14" t="s">
        <v>280</v>
      </c>
      <c r="E21" s="16" t="s">
        <v>281</v>
      </c>
      <c r="F21" s="42"/>
      <c r="G21" s="10"/>
      <c r="H21" s="10"/>
      <c r="I21" s="10"/>
      <c r="J21" s="10"/>
      <c r="K21" s="10"/>
      <c r="L21" s="10"/>
      <c r="M21" s="10"/>
      <c r="N21" s="10"/>
      <c r="O21" s="10"/>
      <c r="P21" s="10"/>
      <c r="Q21" s="10"/>
      <c r="R21" s="10"/>
      <c r="S21" s="10"/>
      <c r="T21" s="10"/>
      <c r="U21" s="10"/>
      <c r="V21" s="10"/>
      <c r="W21" s="10"/>
      <c r="X21" s="10"/>
      <c r="Y21" s="10"/>
      <c r="Z21" s="10"/>
    </row>
    <row r="22" spans="1:26" x14ac:dyDescent="0.2">
      <c r="A22" s="108"/>
      <c r="B22" s="8"/>
      <c r="C22" s="15"/>
      <c r="D22" s="14" t="s">
        <v>282</v>
      </c>
      <c r="E22" s="16" t="s">
        <v>283</v>
      </c>
      <c r="F22" s="42"/>
      <c r="G22" s="10"/>
      <c r="H22" s="10"/>
      <c r="I22" s="10"/>
      <c r="J22" s="10"/>
      <c r="K22" s="10"/>
      <c r="L22" s="10"/>
      <c r="M22" s="10"/>
      <c r="N22" s="10"/>
      <c r="O22" s="10"/>
      <c r="P22" s="10"/>
      <c r="Q22" s="10"/>
      <c r="R22" s="10"/>
      <c r="S22" s="10"/>
      <c r="T22" s="10"/>
      <c r="U22" s="10"/>
      <c r="V22" s="10"/>
      <c r="W22" s="10"/>
      <c r="X22" s="10"/>
      <c r="Y22" s="10"/>
      <c r="Z22" s="10"/>
    </row>
    <row r="23" spans="1:26" x14ac:dyDescent="0.2">
      <c r="A23" s="108"/>
      <c r="B23" s="8"/>
      <c r="C23" s="15"/>
      <c r="D23" s="14" t="s">
        <v>284</v>
      </c>
      <c r="E23" s="16" t="s">
        <v>285</v>
      </c>
      <c r="F23" s="42"/>
      <c r="G23" s="10"/>
      <c r="H23" s="10"/>
      <c r="I23" s="10"/>
      <c r="J23" s="10"/>
      <c r="K23" s="10"/>
      <c r="L23" s="10"/>
      <c r="M23" s="10"/>
      <c r="N23" s="10"/>
      <c r="O23" s="10"/>
      <c r="P23" s="10"/>
      <c r="Q23" s="10"/>
      <c r="R23" s="10"/>
      <c r="S23" s="10"/>
      <c r="T23" s="10"/>
      <c r="U23" s="10"/>
      <c r="V23" s="10"/>
      <c r="W23" s="10"/>
      <c r="X23" s="10"/>
      <c r="Y23" s="10"/>
      <c r="Z23" s="10"/>
    </row>
    <row r="24" spans="1:26" x14ac:dyDescent="0.2">
      <c r="A24" s="108"/>
      <c r="B24" s="8"/>
      <c r="C24" s="15"/>
      <c r="D24" s="14" t="s">
        <v>286</v>
      </c>
      <c r="E24" s="16" t="s">
        <v>287</v>
      </c>
      <c r="F24" s="42"/>
      <c r="G24" s="10"/>
      <c r="H24" s="10"/>
      <c r="I24" s="10"/>
      <c r="J24" s="10"/>
      <c r="K24" s="10"/>
      <c r="L24" s="10"/>
      <c r="M24" s="10"/>
      <c r="N24" s="10"/>
      <c r="O24" s="10"/>
      <c r="P24" s="10"/>
      <c r="Q24" s="10"/>
      <c r="R24" s="10"/>
      <c r="S24" s="10"/>
      <c r="T24" s="10"/>
      <c r="U24" s="10"/>
      <c r="V24" s="10"/>
      <c r="W24" s="10"/>
      <c r="X24" s="10"/>
      <c r="Y24" s="10"/>
      <c r="Z24" s="10"/>
    </row>
    <row r="25" spans="1:26" x14ac:dyDescent="0.2">
      <c r="A25" s="108"/>
      <c r="B25" s="8"/>
      <c r="C25" s="15"/>
      <c r="D25" s="14" t="s">
        <v>288</v>
      </c>
      <c r="E25" s="16" t="s">
        <v>289</v>
      </c>
      <c r="F25" s="42"/>
      <c r="G25" s="10"/>
      <c r="H25" s="10"/>
      <c r="I25" s="10"/>
      <c r="J25" s="10"/>
      <c r="K25" s="10"/>
      <c r="L25" s="10"/>
      <c r="M25" s="10"/>
      <c r="N25" s="10"/>
      <c r="O25" s="10"/>
      <c r="P25" s="10"/>
      <c r="Q25" s="10"/>
      <c r="R25" s="10"/>
      <c r="S25" s="10"/>
      <c r="T25" s="10"/>
      <c r="U25" s="10"/>
      <c r="V25" s="10"/>
      <c r="W25" s="10"/>
      <c r="X25" s="10"/>
      <c r="Y25" s="10"/>
      <c r="Z25" s="10"/>
    </row>
    <row r="26" spans="1:26" x14ac:dyDescent="0.2">
      <c r="A26" s="108"/>
      <c r="B26" s="8"/>
      <c r="C26" s="15"/>
      <c r="D26" s="14" t="s">
        <v>290</v>
      </c>
      <c r="E26" s="16" t="s">
        <v>291</v>
      </c>
      <c r="F26" s="42"/>
      <c r="G26" s="10"/>
      <c r="H26" s="10"/>
      <c r="I26" s="10"/>
      <c r="J26" s="10"/>
      <c r="K26" s="10"/>
      <c r="L26" s="10"/>
      <c r="M26" s="10"/>
      <c r="N26" s="10"/>
      <c r="O26" s="10"/>
      <c r="P26" s="10"/>
      <c r="Q26" s="10"/>
      <c r="R26" s="10"/>
      <c r="S26" s="10"/>
      <c r="T26" s="10"/>
      <c r="U26" s="10"/>
      <c r="V26" s="10"/>
      <c r="W26" s="10"/>
      <c r="X26" s="10"/>
      <c r="Y26" s="10"/>
      <c r="Z26" s="10"/>
    </row>
    <row r="27" spans="1:26" x14ac:dyDescent="0.2">
      <c r="A27" s="108"/>
      <c r="B27" s="8"/>
      <c r="C27" s="15"/>
      <c r="D27" s="14" t="s">
        <v>292</v>
      </c>
      <c r="E27" s="16" t="s">
        <v>293</v>
      </c>
      <c r="F27" s="42"/>
      <c r="G27" s="10"/>
      <c r="H27" s="10"/>
      <c r="I27" s="10"/>
      <c r="J27" s="10"/>
      <c r="K27" s="10"/>
      <c r="L27" s="10"/>
      <c r="M27" s="10"/>
      <c r="N27" s="10"/>
      <c r="O27" s="10"/>
      <c r="P27" s="10"/>
      <c r="Q27" s="10"/>
      <c r="R27" s="10"/>
      <c r="S27" s="10"/>
      <c r="T27" s="10"/>
      <c r="U27" s="10"/>
      <c r="V27" s="10"/>
      <c r="W27" s="10"/>
      <c r="X27" s="10"/>
      <c r="Y27" s="10"/>
      <c r="Z27" s="10"/>
    </row>
    <row r="28" spans="1:26" x14ac:dyDescent="0.2">
      <c r="A28" s="108"/>
      <c r="B28" s="8"/>
      <c r="C28" s="15"/>
      <c r="D28" s="14" t="s">
        <v>294</v>
      </c>
      <c r="E28" s="16" t="s">
        <v>295</v>
      </c>
      <c r="F28" s="42"/>
      <c r="G28" s="10"/>
      <c r="H28" s="10"/>
      <c r="I28" s="10"/>
      <c r="J28" s="10"/>
      <c r="K28" s="10"/>
      <c r="L28" s="10"/>
      <c r="M28" s="10"/>
      <c r="N28" s="10"/>
      <c r="O28" s="10"/>
      <c r="P28" s="10"/>
      <c r="Q28" s="10"/>
      <c r="R28" s="10"/>
      <c r="S28" s="10"/>
      <c r="T28" s="10"/>
      <c r="U28" s="10"/>
      <c r="V28" s="10"/>
      <c r="W28" s="10"/>
      <c r="X28" s="10"/>
      <c r="Y28" s="10"/>
      <c r="Z28" s="10"/>
    </row>
    <row r="29" spans="1:26" x14ac:dyDescent="0.2">
      <c r="A29" s="108"/>
      <c r="B29" s="8"/>
      <c r="C29" s="15"/>
      <c r="D29" s="14" t="s">
        <v>296</v>
      </c>
      <c r="E29" s="16" t="s">
        <v>297</v>
      </c>
      <c r="F29" s="42"/>
      <c r="G29" s="10"/>
      <c r="H29" s="10"/>
      <c r="I29" s="10"/>
      <c r="J29" s="10"/>
      <c r="K29" s="10"/>
      <c r="L29" s="10"/>
      <c r="M29" s="10"/>
      <c r="N29" s="10"/>
      <c r="O29" s="10"/>
      <c r="P29" s="10"/>
      <c r="Q29" s="10"/>
      <c r="R29" s="10"/>
      <c r="S29" s="10"/>
      <c r="T29" s="10"/>
      <c r="U29" s="10"/>
      <c r="V29" s="10"/>
      <c r="W29" s="10"/>
      <c r="X29" s="10"/>
      <c r="Y29" s="10"/>
      <c r="Z29" s="10"/>
    </row>
    <row r="30" spans="1:26" x14ac:dyDescent="0.2">
      <c r="A30" s="108"/>
      <c r="B30" s="8"/>
      <c r="C30" s="15"/>
      <c r="D30" s="14" t="s">
        <v>298</v>
      </c>
      <c r="E30" s="16" t="s">
        <v>299</v>
      </c>
      <c r="F30" s="42"/>
      <c r="G30" s="10"/>
      <c r="H30" s="10"/>
      <c r="I30" s="10"/>
      <c r="J30" s="10"/>
      <c r="K30" s="10"/>
      <c r="L30" s="10"/>
      <c r="M30" s="10"/>
      <c r="N30" s="10"/>
      <c r="O30" s="10"/>
      <c r="P30" s="10"/>
      <c r="Q30" s="10"/>
      <c r="R30" s="10"/>
      <c r="S30" s="10"/>
      <c r="T30" s="10"/>
      <c r="U30" s="10"/>
      <c r="V30" s="10"/>
      <c r="W30" s="10"/>
      <c r="X30" s="10"/>
      <c r="Y30" s="10"/>
      <c r="Z30" s="10"/>
    </row>
    <row r="31" spans="1:26" x14ac:dyDescent="0.2">
      <c r="A31" s="108"/>
      <c r="B31" s="8"/>
      <c r="C31" s="15"/>
      <c r="D31" s="14" t="s">
        <v>300</v>
      </c>
      <c r="E31" s="16" t="s">
        <v>301</v>
      </c>
      <c r="F31" s="42"/>
      <c r="G31" s="10"/>
      <c r="H31" s="10"/>
      <c r="I31" s="10"/>
      <c r="J31" s="10"/>
      <c r="K31" s="10"/>
      <c r="L31" s="10"/>
      <c r="M31" s="10"/>
      <c r="N31" s="10"/>
      <c r="O31" s="10"/>
      <c r="P31" s="10"/>
      <c r="Q31" s="10"/>
      <c r="R31" s="10"/>
      <c r="S31" s="10"/>
      <c r="T31" s="10"/>
      <c r="U31" s="10"/>
      <c r="V31" s="10"/>
      <c r="W31" s="10"/>
      <c r="X31" s="10"/>
      <c r="Y31" s="10"/>
      <c r="Z31" s="10"/>
    </row>
    <row r="32" spans="1:26" x14ac:dyDescent="0.2">
      <c r="A32" s="108"/>
      <c r="B32" s="8"/>
      <c r="C32" s="15"/>
      <c r="D32" s="14" t="s">
        <v>302</v>
      </c>
      <c r="E32" s="16" t="s">
        <v>303</v>
      </c>
      <c r="F32" s="42"/>
      <c r="G32" s="10"/>
      <c r="H32" s="10"/>
      <c r="I32" s="10"/>
      <c r="J32" s="10"/>
      <c r="K32" s="10"/>
      <c r="L32" s="10"/>
      <c r="M32" s="10"/>
      <c r="N32" s="10"/>
      <c r="O32" s="10"/>
      <c r="P32" s="10"/>
      <c r="Q32" s="10"/>
      <c r="R32" s="10"/>
      <c r="S32" s="10"/>
      <c r="T32" s="10"/>
      <c r="U32" s="10"/>
      <c r="V32" s="10"/>
      <c r="W32" s="10"/>
      <c r="X32" s="10"/>
      <c r="Y32" s="10"/>
      <c r="Z32" s="10"/>
    </row>
    <row r="33" spans="1:26" x14ac:dyDescent="0.2">
      <c r="A33" s="108"/>
      <c r="B33" s="8"/>
      <c r="C33" s="15"/>
      <c r="D33" s="14" t="s">
        <v>304</v>
      </c>
      <c r="E33" s="16" t="s">
        <v>305</v>
      </c>
      <c r="F33" s="42"/>
      <c r="G33" s="10"/>
      <c r="H33" s="10"/>
      <c r="I33" s="10"/>
      <c r="J33" s="10"/>
      <c r="K33" s="10"/>
      <c r="L33" s="10"/>
      <c r="M33" s="10"/>
      <c r="N33" s="10"/>
      <c r="O33" s="10"/>
      <c r="P33" s="10"/>
      <c r="Q33" s="10"/>
      <c r="R33" s="10"/>
      <c r="S33" s="10"/>
      <c r="T33" s="10"/>
      <c r="U33" s="10"/>
      <c r="V33" s="10"/>
      <c r="W33" s="10"/>
      <c r="X33" s="10"/>
      <c r="Y33" s="10"/>
      <c r="Z33" s="10"/>
    </row>
    <row r="34" spans="1:26" x14ac:dyDescent="0.2">
      <c r="A34" s="108"/>
      <c r="B34" s="8"/>
      <c r="C34" s="15"/>
      <c r="D34" s="14" t="s">
        <v>306</v>
      </c>
      <c r="E34" s="16" t="s">
        <v>306</v>
      </c>
      <c r="F34" s="42"/>
      <c r="G34" s="10"/>
      <c r="H34" s="10"/>
      <c r="I34" s="10"/>
      <c r="J34" s="10"/>
      <c r="K34" s="10"/>
      <c r="L34" s="10"/>
      <c r="M34" s="10"/>
      <c r="N34" s="10"/>
      <c r="O34" s="10"/>
      <c r="P34" s="10"/>
      <c r="Q34" s="10"/>
      <c r="R34" s="10"/>
      <c r="S34" s="10"/>
      <c r="T34" s="10"/>
      <c r="U34" s="10"/>
      <c r="V34" s="10"/>
      <c r="W34" s="10"/>
      <c r="X34" s="10"/>
      <c r="Y34" s="10"/>
      <c r="Z34" s="10"/>
    </row>
    <row r="35" spans="1:26" x14ac:dyDescent="0.2">
      <c r="A35" s="108"/>
      <c r="B35" s="8"/>
      <c r="C35" s="15"/>
      <c r="D35" s="14" t="s">
        <v>307</v>
      </c>
      <c r="E35" s="16" t="s">
        <v>308</v>
      </c>
      <c r="F35" s="42"/>
      <c r="G35" s="10"/>
      <c r="H35" s="10"/>
      <c r="I35" s="10"/>
      <c r="J35" s="10"/>
      <c r="K35" s="10"/>
      <c r="L35" s="10"/>
      <c r="M35" s="10"/>
      <c r="N35" s="10"/>
      <c r="O35" s="10"/>
      <c r="P35" s="10"/>
      <c r="Q35" s="10"/>
      <c r="R35" s="10"/>
      <c r="S35" s="10"/>
      <c r="T35" s="10"/>
      <c r="U35" s="10"/>
      <c r="V35" s="10"/>
      <c r="W35" s="10"/>
      <c r="X35" s="10"/>
      <c r="Y35" s="10"/>
      <c r="Z35" s="10"/>
    </row>
    <row r="36" spans="1:26" x14ac:dyDescent="0.2">
      <c r="A36" s="108"/>
      <c r="B36" s="8"/>
      <c r="C36" s="15"/>
      <c r="D36" s="14" t="s">
        <v>309</v>
      </c>
      <c r="E36" s="16" t="s">
        <v>310</v>
      </c>
      <c r="F36" s="42"/>
      <c r="G36" s="10"/>
      <c r="H36" s="10"/>
      <c r="I36" s="10"/>
      <c r="J36" s="10"/>
      <c r="K36" s="10"/>
      <c r="L36" s="10"/>
      <c r="M36" s="10"/>
      <c r="N36" s="10"/>
      <c r="O36" s="10"/>
      <c r="P36" s="10"/>
      <c r="Q36" s="10"/>
      <c r="R36" s="10"/>
      <c r="S36" s="10"/>
      <c r="T36" s="10"/>
      <c r="U36" s="10"/>
      <c r="V36" s="10"/>
      <c r="W36" s="10"/>
      <c r="X36" s="10"/>
      <c r="Y36" s="10"/>
      <c r="Z36" s="10"/>
    </row>
    <row r="37" spans="1:26" x14ac:dyDescent="0.2">
      <c r="A37" s="108"/>
      <c r="B37" s="8"/>
      <c r="C37" s="15"/>
      <c r="D37" s="14" t="s">
        <v>311</v>
      </c>
      <c r="E37" s="16" t="s">
        <v>312</v>
      </c>
      <c r="F37" s="42"/>
      <c r="G37" s="10"/>
      <c r="H37" s="10"/>
      <c r="I37" s="10"/>
      <c r="J37" s="10"/>
      <c r="K37" s="10"/>
      <c r="L37" s="10"/>
      <c r="M37" s="10"/>
      <c r="N37" s="10"/>
      <c r="O37" s="10"/>
      <c r="P37" s="10"/>
      <c r="Q37" s="10"/>
      <c r="R37" s="10"/>
      <c r="S37" s="10"/>
      <c r="T37" s="10"/>
      <c r="U37" s="10"/>
      <c r="V37" s="10"/>
      <c r="W37" s="10"/>
      <c r="X37" s="10"/>
      <c r="Y37" s="10"/>
      <c r="Z37" s="10"/>
    </row>
    <row r="38" spans="1:26" x14ac:dyDescent="0.2">
      <c r="A38" s="108"/>
      <c r="B38" s="8"/>
      <c r="C38" s="15"/>
      <c r="D38" s="14" t="s">
        <v>313</v>
      </c>
      <c r="E38" s="16" t="s">
        <v>314</v>
      </c>
      <c r="F38" s="42"/>
      <c r="G38" s="10"/>
      <c r="H38" s="10"/>
      <c r="I38" s="10"/>
      <c r="J38" s="10"/>
      <c r="K38" s="10"/>
      <c r="L38" s="10"/>
      <c r="M38" s="10"/>
      <c r="N38" s="10"/>
      <c r="O38" s="10"/>
      <c r="P38" s="10"/>
      <c r="Q38" s="10"/>
      <c r="R38" s="10"/>
      <c r="S38" s="10"/>
      <c r="T38" s="10"/>
      <c r="U38" s="10"/>
      <c r="V38" s="10"/>
      <c r="W38" s="10"/>
      <c r="X38" s="10"/>
      <c r="Y38" s="10"/>
      <c r="Z38" s="10"/>
    </row>
    <row r="39" spans="1:26" x14ac:dyDescent="0.2">
      <c r="A39" s="108"/>
      <c r="B39" s="8"/>
      <c r="C39" s="15"/>
      <c r="D39" s="14" t="s">
        <v>315</v>
      </c>
      <c r="E39" s="16" t="s">
        <v>316</v>
      </c>
      <c r="F39" s="42"/>
      <c r="G39" s="10"/>
      <c r="H39" s="10"/>
      <c r="I39" s="10"/>
      <c r="J39" s="10"/>
      <c r="K39" s="10"/>
      <c r="L39" s="10"/>
      <c r="M39" s="10"/>
      <c r="N39" s="10"/>
      <c r="O39" s="10"/>
      <c r="P39" s="10"/>
      <c r="Q39" s="10"/>
      <c r="R39" s="10"/>
      <c r="S39" s="10"/>
      <c r="T39" s="10"/>
      <c r="U39" s="10"/>
      <c r="V39" s="10"/>
      <c r="W39" s="10"/>
      <c r="X39" s="10"/>
      <c r="Y39" s="10"/>
      <c r="Z39" s="10"/>
    </row>
    <row r="40" spans="1:26" x14ac:dyDescent="0.2">
      <c r="A40" s="108"/>
      <c r="B40" s="8"/>
      <c r="C40" s="15"/>
      <c r="D40" s="14" t="s">
        <v>317</v>
      </c>
      <c r="E40" s="16" t="s">
        <v>318</v>
      </c>
      <c r="F40" s="42"/>
      <c r="G40" s="10"/>
      <c r="H40" s="10"/>
      <c r="I40" s="10"/>
      <c r="J40" s="10"/>
      <c r="K40" s="10"/>
      <c r="L40" s="10"/>
      <c r="M40" s="10"/>
      <c r="N40" s="10"/>
      <c r="O40" s="10"/>
      <c r="P40" s="10"/>
      <c r="Q40" s="10"/>
      <c r="R40" s="10"/>
      <c r="S40" s="10"/>
      <c r="T40" s="10"/>
      <c r="U40" s="10"/>
      <c r="V40" s="10"/>
      <c r="W40" s="10"/>
      <c r="X40" s="10"/>
      <c r="Y40" s="10"/>
      <c r="Z40" s="10"/>
    </row>
    <row r="41" spans="1:26" x14ac:dyDescent="0.2">
      <c r="A41" s="108"/>
      <c r="B41" s="8"/>
      <c r="C41" s="15"/>
      <c r="D41" s="14" t="s">
        <v>319</v>
      </c>
      <c r="E41" s="16" t="s">
        <v>320</v>
      </c>
      <c r="F41" s="42"/>
      <c r="G41" s="10"/>
      <c r="H41" s="10"/>
      <c r="I41" s="10"/>
      <c r="J41" s="10"/>
      <c r="K41" s="10"/>
      <c r="L41" s="10"/>
      <c r="M41" s="10"/>
      <c r="N41" s="10"/>
      <c r="O41" s="10"/>
      <c r="P41" s="10"/>
      <c r="Q41" s="10"/>
      <c r="R41" s="10"/>
      <c r="S41" s="10"/>
      <c r="T41" s="10"/>
      <c r="U41" s="10"/>
      <c r="V41" s="10"/>
      <c r="W41" s="10"/>
      <c r="X41" s="10"/>
      <c r="Y41" s="10"/>
      <c r="Z41" s="10"/>
    </row>
    <row r="42" spans="1:26" x14ac:dyDescent="0.2">
      <c r="A42" s="108"/>
      <c r="B42" s="8"/>
      <c r="C42" s="15"/>
      <c r="D42" s="14" t="s">
        <v>321</v>
      </c>
      <c r="E42" s="16" t="s">
        <v>321</v>
      </c>
      <c r="F42" s="42"/>
      <c r="G42" s="10"/>
      <c r="H42" s="10"/>
      <c r="I42" s="10"/>
      <c r="J42" s="10"/>
      <c r="K42" s="10"/>
      <c r="L42" s="10"/>
      <c r="M42" s="10"/>
      <c r="N42" s="10"/>
      <c r="O42" s="10"/>
      <c r="P42" s="10"/>
      <c r="Q42" s="10"/>
      <c r="R42" s="10"/>
      <c r="S42" s="10"/>
      <c r="T42" s="10"/>
      <c r="U42" s="10"/>
      <c r="V42" s="10"/>
      <c r="W42" s="10"/>
      <c r="X42" s="10"/>
      <c r="Y42" s="10"/>
      <c r="Z42" s="10"/>
    </row>
    <row r="43" spans="1:26" x14ac:dyDescent="0.2">
      <c r="A43" s="108"/>
      <c r="B43" s="8"/>
      <c r="C43" s="15"/>
      <c r="D43" s="31" t="s">
        <v>322</v>
      </c>
      <c r="E43" s="16" t="s">
        <v>323</v>
      </c>
      <c r="F43" s="42"/>
      <c r="G43" s="10"/>
      <c r="H43" s="10"/>
      <c r="I43" s="10"/>
      <c r="J43" s="10"/>
      <c r="K43" s="10"/>
      <c r="L43" s="10"/>
      <c r="M43" s="10"/>
      <c r="N43" s="10"/>
      <c r="O43" s="10"/>
      <c r="P43" s="10"/>
      <c r="Q43" s="10"/>
      <c r="R43" s="10"/>
      <c r="S43" s="10"/>
      <c r="T43" s="10"/>
      <c r="U43" s="10"/>
      <c r="V43" s="10"/>
      <c r="W43" s="10"/>
      <c r="X43" s="10"/>
      <c r="Y43" s="10"/>
      <c r="Z43" s="10"/>
    </row>
    <row r="44" spans="1:26" ht="28.5" x14ac:dyDescent="0.2">
      <c r="A44" s="35" t="s">
        <v>353</v>
      </c>
      <c r="B44" s="10"/>
      <c r="C44" s="140" t="s">
        <v>440</v>
      </c>
      <c r="D44" s="134" t="s">
        <v>271</v>
      </c>
      <c r="E44" s="110" t="s">
        <v>456</v>
      </c>
      <c r="F44" s="42" t="s">
        <v>418</v>
      </c>
      <c r="G44" s="15"/>
      <c r="H44" s="10"/>
      <c r="I44" s="10"/>
      <c r="J44" s="10"/>
      <c r="K44" s="10"/>
      <c r="L44" s="10"/>
      <c r="M44" s="10"/>
      <c r="N44" s="10"/>
      <c r="O44" s="10"/>
      <c r="P44" s="10"/>
      <c r="Q44" s="10"/>
      <c r="R44" s="10"/>
      <c r="S44" s="10"/>
      <c r="T44" s="10"/>
      <c r="U44" s="10"/>
      <c r="V44" s="10"/>
      <c r="W44" s="10"/>
      <c r="X44" s="10"/>
      <c r="Y44" s="10"/>
      <c r="Z44" s="10"/>
    </row>
    <row r="45" spans="1:26" ht="42.75" x14ac:dyDescent="0.2">
      <c r="A45" s="10"/>
      <c r="B45" s="10"/>
      <c r="C45" s="15"/>
      <c r="D45" s="40" t="s">
        <v>218</v>
      </c>
      <c r="E45" s="16" t="s">
        <v>244</v>
      </c>
      <c r="F45" s="15"/>
      <c r="G45" s="15"/>
      <c r="H45" s="10"/>
      <c r="I45" s="10"/>
      <c r="J45" s="10"/>
      <c r="K45" s="10"/>
      <c r="L45" s="10"/>
      <c r="M45" s="10"/>
      <c r="N45" s="10"/>
      <c r="O45" s="10"/>
      <c r="P45" s="10"/>
      <c r="Q45" s="10"/>
      <c r="R45" s="10"/>
      <c r="S45" s="10"/>
      <c r="T45" s="10"/>
      <c r="U45" s="10"/>
      <c r="V45" s="10"/>
      <c r="W45" s="10"/>
      <c r="X45" s="10"/>
      <c r="Y45" s="10"/>
      <c r="Z45" s="10"/>
    </row>
    <row r="46" spans="1:26" ht="42.75" x14ac:dyDescent="0.2">
      <c r="A46" s="10"/>
      <c r="B46" s="10"/>
      <c r="C46" s="15"/>
      <c r="D46" s="40" t="s">
        <v>219</v>
      </c>
      <c r="E46" s="16" t="s">
        <v>245</v>
      </c>
      <c r="F46" s="15"/>
      <c r="G46" s="15"/>
      <c r="H46" s="10"/>
      <c r="I46" s="10"/>
      <c r="J46" s="10"/>
      <c r="K46" s="10"/>
      <c r="L46" s="10"/>
      <c r="M46" s="10"/>
      <c r="N46" s="10"/>
      <c r="O46" s="10"/>
      <c r="P46" s="10"/>
      <c r="Q46" s="10"/>
      <c r="R46" s="10"/>
      <c r="S46" s="10"/>
      <c r="T46" s="10"/>
      <c r="U46" s="10"/>
      <c r="V46" s="10"/>
      <c r="W46" s="10"/>
      <c r="X46" s="10"/>
      <c r="Y46" s="10"/>
      <c r="Z46" s="10"/>
    </row>
    <row r="47" spans="1:26" ht="42.75" x14ac:dyDescent="0.2">
      <c r="A47" s="10"/>
      <c r="B47" s="10"/>
      <c r="C47" s="15"/>
      <c r="D47" s="40" t="s">
        <v>220</v>
      </c>
      <c r="E47" s="16" t="s">
        <v>246</v>
      </c>
      <c r="F47" s="15"/>
      <c r="G47" s="15"/>
      <c r="H47" s="10"/>
      <c r="I47" s="10"/>
      <c r="J47" s="10"/>
      <c r="K47" s="10"/>
      <c r="L47" s="10"/>
      <c r="M47" s="10"/>
      <c r="N47" s="10"/>
      <c r="O47" s="10"/>
      <c r="P47" s="10"/>
      <c r="Q47" s="10"/>
      <c r="R47" s="10"/>
      <c r="S47" s="10"/>
      <c r="T47" s="10"/>
      <c r="U47" s="10"/>
      <c r="V47" s="10"/>
      <c r="W47" s="10"/>
      <c r="X47" s="10"/>
      <c r="Y47" s="10"/>
      <c r="Z47" s="10"/>
    </row>
    <row r="48" spans="1:26" ht="57" x14ac:dyDescent="0.2">
      <c r="A48" s="10"/>
      <c r="B48" s="10"/>
      <c r="C48" s="15"/>
      <c r="D48" s="40" t="s">
        <v>221</v>
      </c>
      <c r="E48" s="16" t="s">
        <v>247</v>
      </c>
      <c r="F48" s="15"/>
      <c r="G48" s="15"/>
      <c r="H48" s="10"/>
      <c r="I48" s="10"/>
      <c r="J48" s="10"/>
      <c r="K48" s="10"/>
      <c r="L48" s="10"/>
      <c r="M48" s="10"/>
      <c r="N48" s="10"/>
      <c r="O48" s="10"/>
      <c r="P48" s="10"/>
      <c r="Q48" s="10"/>
      <c r="R48" s="10"/>
      <c r="S48" s="10"/>
      <c r="T48" s="10"/>
      <c r="U48" s="10"/>
      <c r="V48" s="10"/>
      <c r="W48" s="10"/>
      <c r="X48" s="10"/>
      <c r="Y48" s="10"/>
      <c r="Z48" s="10"/>
    </row>
    <row r="49" spans="1:26" ht="42.75" x14ac:dyDescent="0.2">
      <c r="A49" s="10"/>
      <c r="B49" s="10"/>
      <c r="C49" s="15"/>
      <c r="D49" s="40" t="s">
        <v>222</v>
      </c>
      <c r="E49" s="16" t="s">
        <v>248</v>
      </c>
      <c r="F49" s="15"/>
      <c r="G49" s="15"/>
      <c r="H49" s="10"/>
      <c r="I49" s="10"/>
      <c r="J49" s="10"/>
      <c r="K49" s="10"/>
      <c r="L49" s="10"/>
      <c r="M49" s="10"/>
      <c r="N49" s="10"/>
      <c r="O49" s="10"/>
      <c r="P49" s="10"/>
      <c r="Q49" s="10"/>
      <c r="R49" s="10"/>
      <c r="S49" s="10"/>
      <c r="T49" s="10"/>
      <c r="U49" s="10"/>
      <c r="V49" s="10"/>
      <c r="W49" s="10"/>
      <c r="X49" s="10"/>
      <c r="Y49" s="10"/>
      <c r="Z49" s="10"/>
    </row>
    <row r="50" spans="1:26" ht="28.5" x14ac:dyDescent="0.2">
      <c r="A50" s="10"/>
      <c r="B50" s="10"/>
      <c r="C50" s="15"/>
      <c r="D50" s="40" t="s">
        <v>223</v>
      </c>
      <c r="E50" s="16" t="s">
        <v>249</v>
      </c>
      <c r="F50" s="15"/>
      <c r="G50" s="15"/>
      <c r="H50" s="10"/>
      <c r="I50" s="10"/>
      <c r="J50" s="10"/>
      <c r="K50" s="10"/>
      <c r="L50" s="10"/>
      <c r="M50" s="10"/>
      <c r="N50" s="10"/>
      <c r="O50" s="10"/>
      <c r="P50" s="10"/>
      <c r="Q50" s="10"/>
      <c r="R50" s="10"/>
      <c r="S50" s="10"/>
      <c r="T50" s="10"/>
      <c r="U50" s="10"/>
      <c r="V50" s="10"/>
      <c r="W50" s="10"/>
      <c r="X50" s="10"/>
      <c r="Y50" s="10"/>
      <c r="Z50" s="10"/>
    </row>
    <row r="51" spans="1:26" x14ac:dyDescent="0.2">
      <c r="A51" s="10"/>
      <c r="B51" s="10"/>
      <c r="C51" s="22" t="s">
        <v>441</v>
      </c>
      <c r="D51" s="134" t="s">
        <v>271</v>
      </c>
      <c r="E51" s="111" t="s">
        <v>457</v>
      </c>
      <c r="F51" s="15"/>
      <c r="G51" s="42" t="s">
        <v>418</v>
      </c>
      <c r="H51" s="10"/>
      <c r="I51" s="10"/>
      <c r="J51" s="10"/>
      <c r="K51" s="10"/>
      <c r="L51" s="10"/>
      <c r="M51" s="10"/>
      <c r="N51" s="10"/>
      <c r="O51" s="10"/>
      <c r="P51" s="10"/>
      <c r="Q51" s="10"/>
      <c r="R51" s="10"/>
      <c r="S51" s="10"/>
      <c r="T51" s="10"/>
      <c r="U51" s="10"/>
      <c r="V51" s="10"/>
      <c r="W51" s="10"/>
      <c r="X51" s="10"/>
      <c r="Y51" s="10"/>
      <c r="Z51" s="10"/>
    </row>
    <row r="52" spans="1:26" ht="28.5" x14ac:dyDescent="0.2">
      <c r="A52" s="10"/>
      <c r="B52" s="10"/>
      <c r="C52" s="10"/>
      <c r="D52" s="41" t="s">
        <v>214</v>
      </c>
      <c r="E52" s="16" t="s">
        <v>240</v>
      </c>
      <c r="F52" s="134" t="s">
        <v>271</v>
      </c>
      <c r="G52" s="42" t="s">
        <v>379</v>
      </c>
      <c r="H52" s="10"/>
      <c r="I52" s="10"/>
      <c r="J52" s="122"/>
      <c r="K52" s="123"/>
      <c r="L52" s="15"/>
      <c r="M52" s="10"/>
      <c r="N52" s="10"/>
      <c r="O52" s="10"/>
      <c r="P52" s="10"/>
      <c r="Q52" s="10"/>
      <c r="R52" s="10"/>
      <c r="S52" s="10"/>
      <c r="T52" s="10"/>
      <c r="U52" s="10"/>
      <c r="V52" s="10"/>
      <c r="W52" s="10"/>
      <c r="X52" s="10"/>
      <c r="Y52" s="10"/>
      <c r="Z52" s="10"/>
    </row>
    <row r="53" spans="1:26" ht="42.75" x14ac:dyDescent="0.2">
      <c r="A53" s="10"/>
      <c r="B53" s="10"/>
      <c r="C53" s="10"/>
      <c r="D53" s="41" t="s">
        <v>215</v>
      </c>
      <c r="E53" s="16" t="s">
        <v>241</v>
      </c>
      <c r="F53" s="134" t="s">
        <v>271</v>
      </c>
      <c r="G53" s="42" t="s">
        <v>379</v>
      </c>
      <c r="H53" s="10"/>
      <c r="I53" s="10"/>
      <c r="J53" s="21"/>
      <c r="K53" s="123"/>
      <c r="L53" s="15"/>
      <c r="M53" s="10"/>
      <c r="N53" s="10"/>
      <c r="O53" s="10"/>
      <c r="P53" s="10"/>
      <c r="Q53" s="10"/>
      <c r="R53" s="10"/>
      <c r="S53" s="10"/>
      <c r="T53" s="10"/>
      <c r="U53" s="10"/>
      <c r="V53" s="10"/>
      <c r="W53" s="10"/>
      <c r="X53" s="10"/>
      <c r="Y53" s="10"/>
      <c r="Z53" s="10"/>
    </row>
    <row r="54" spans="1:26" ht="28.5" x14ac:dyDescent="0.2">
      <c r="A54" s="10"/>
      <c r="B54" s="10"/>
      <c r="C54" s="10"/>
      <c r="D54" s="41" t="s">
        <v>216</v>
      </c>
      <c r="E54" s="16" t="s">
        <v>242</v>
      </c>
      <c r="F54" s="14" t="s">
        <v>337</v>
      </c>
      <c r="G54" s="14"/>
      <c r="H54" s="42" t="s">
        <v>378</v>
      </c>
      <c r="I54" s="10"/>
      <c r="J54" s="21"/>
      <c r="K54" s="123"/>
      <c r="L54" s="15"/>
      <c r="M54" s="10"/>
      <c r="N54" s="10"/>
      <c r="O54" s="10"/>
      <c r="P54" s="10"/>
      <c r="Q54" s="10"/>
      <c r="R54" s="10"/>
      <c r="S54" s="10"/>
      <c r="T54" s="10"/>
      <c r="U54" s="10"/>
      <c r="V54" s="10"/>
      <c r="W54" s="10"/>
      <c r="X54" s="10"/>
      <c r="Y54" s="10"/>
      <c r="Z54" s="10"/>
    </row>
    <row r="55" spans="1:26" ht="28.5" x14ac:dyDescent="0.2">
      <c r="A55" s="10"/>
      <c r="B55" s="10"/>
      <c r="C55" s="10"/>
      <c r="D55" s="40" t="s">
        <v>217</v>
      </c>
      <c r="E55" s="16" t="s">
        <v>243</v>
      </c>
      <c r="F55" s="14" t="s">
        <v>337</v>
      </c>
      <c r="G55" s="14"/>
      <c r="H55" s="42" t="s">
        <v>378</v>
      </c>
      <c r="I55" s="10"/>
      <c r="J55" s="21"/>
      <c r="K55" s="123"/>
      <c r="L55" s="15"/>
      <c r="M55" s="10"/>
      <c r="N55" s="10"/>
      <c r="O55" s="10"/>
      <c r="P55" s="10"/>
      <c r="Q55" s="10"/>
      <c r="R55" s="10"/>
      <c r="S55" s="10"/>
      <c r="T55" s="10"/>
      <c r="U55" s="10"/>
      <c r="V55" s="10"/>
      <c r="W55" s="10"/>
      <c r="X55" s="10"/>
      <c r="Y55" s="10"/>
      <c r="Z55" s="10"/>
    </row>
    <row r="56" spans="1:26" x14ac:dyDescent="0.2">
      <c r="A56" s="10"/>
      <c r="B56" s="10"/>
      <c r="C56" s="15"/>
      <c r="D56" s="60"/>
      <c r="E56" s="113"/>
      <c r="F56" s="15"/>
      <c r="G56" s="15"/>
      <c r="H56" s="10"/>
      <c r="I56" s="10"/>
      <c r="J56" s="21"/>
      <c r="K56" s="123"/>
      <c r="L56" s="15"/>
      <c r="M56" s="10"/>
      <c r="N56" s="10"/>
      <c r="O56" s="10"/>
      <c r="P56" s="10"/>
      <c r="Q56" s="10"/>
      <c r="R56" s="10"/>
      <c r="S56" s="10"/>
      <c r="T56" s="10"/>
      <c r="U56" s="10"/>
      <c r="V56" s="10"/>
      <c r="W56" s="10"/>
      <c r="X56" s="10"/>
      <c r="Y56" s="10"/>
      <c r="Z56" s="10"/>
    </row>
    <row r="57" spans="1:26" x14ac:dyDescent="0.2">
      <c r="A57" s="10"/>
      <c r="B57" s="10"/>
      <c r="C57" s="15"/>
      <c r="D57" s="10"/>
      <c r="E57" s="10"/>
      <c r="F57" s="10"/>
      <c r="G57" s="10"/>
      <c r="H57" s="10"/>
      <c r="I57" s="10"/>
      <c r="J57" s="124"/>
      <c r="K57" s="123"/>
      <c r="L57" s="15"/>
      <c r="M57" s="10"/>
      <c r="N57" s="10"/>
      <c r="O57" s="10"/>
      <c r="P57" s="10"/>
      <c r="Q57" s="10"/>
      <c r="R57" s="10"/>
      <c r="S57" s="10"/>
      <c r="T57" s="10"/>
      <c r="U57" s="10"/>
      <c r="V57" s="10"/>
      <c r="W57" s="10"/>
      <c r="X57" s="10"/>
      <c r="Y57" s="10"/>
      <c r="Z57" s="10"/>
    </row>
    <row r="58" spans="1:26" ht="28.5" x14ac:dyDescent="0.2">
      <c r="A58" s="10"/>
      <c r="B58" s="10"/>
      <c r="C58" s="46" t="s">
        <v>166</v>
      </c>
      <c r="D58" s="129" t="s">
        <v>150</v>
      </c>
      <c r="E58" s="10"/>
      <c r="F58" s="36" t="s">
        <v>640</v>
      </c>
      <c r="G58" s="10"/>
      <c r="H58" s="10"/>
      <c r="I58" s="10"/>
      <c r="J58" s="10"/>
      <c r="K58" s="10"/>
      <c r="L58" s="10"/>
      <c r="M58" s="10"/>
      <c r="N58" s="10"/>
      <c r="O58" s="10"/>
      <c r="P58" s="10"/>
      <c r="Q58" s="10"/>
      <c r="R58" s="10"/>
      <c r="S58" s="10"/>
      <c r="T58" s="10"/>
      <c r="U58" s="10"/>
      <c r="V58" s="10"/>
      <c r="W58" s="10"/>
      <c r="X58" s="10"/>
      <c r="Y58" s="10"/>
      <c r="Z58" s="10"/>
    </row>
    <row r="59" spans="1:26"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60" customHeight="1" x14ac:dyDescent="0.2">
      <c r="A60" s="148" t="s">
        <v>596</v>
      </c>
      <c r="B60" s="10"/>
      <c r="C60" s="90" t="s">
        <v>167</v>
      </c>
      <c r="D60" s="92" t="s">
        <v>350</v>
      </c>
      <c r="E60" s="132" t="s">
        <v>377</v>
      </c>
      <c r="F60" s="49" t="s">
        <v>168</v>
      </c>
      <c r="G60" s="49" t="s">
        <v>169</v>
      </c>
      <c r="H60" s="90" t="s">
        <v>173</v>
      </c>
      <c r="I60" s="90" t="s">
        <v>212</v>
      </c>
      <c r="J60" s="90" t="s">
        <v>421</v>
      </c>
      <c r="K60" s="91" t="s">
        <v>398</v>
      </c>
      <c r="L60" s="91" t="s">
        <v>423</v>
      </c>
      <c r="M60" s="49" t="s">
        <v>213</v>
      </c>
      <c r="N60" s="120" t="s">
        <v>338</v>
      </c>
      <c r="O60" s="109" t="s">
        <v>180</v>
      </c>
      <c r="P60" s="120" t="s">
        <v>175</v>
      </c>
      <c r="Q60" s="109" t="s">
        <v>181</v>
      </c>
      <c r="R60" s="90" t="s">
        <v>211</v>
      </c>
      <c r="S60" s="90" t="s">
        <v>210</v>
      </c>
      <c r="T60" s="90" t="s">
        <v>205</v>
      </c>
      <c r="U60" s="90" t="s">
        <v>206</v>
      </c>
      <c r="V60" s="90" t="s">
        <v>207</v>
      </c>
      <c r="W60" s="90" t="s">
        <v>208</v>
      </c>
      <c r="X60" s="133" t="s">
        <v>209</v>
      </c>
      <c r="Y60" s="10"/>
      <c r="Z60" s="10"/>
    </row>
    <row r="61" spans="1:26" x14ac:dyDescent="0.2">
      <c r="A61" s="10"/>
      <c r="B61" s="10"/>
      <c r="C61" s="134" t="s">
        <v>271</v>
      </c>
      <c r="D61" s="134" t="s">
        <v>271</v>
      </c>
      <c r="E61" s="10"/>
      <c r="F61" s="10"/>
      <c r="G61" s="10"/>
      <c r="H61" s="10"/>
      <c r="I61" s="10"/>
      <c r="J61" s="134" t="s">
        <v>271</v>
      </c>
      <c r="K61" s="10"/>
      <c r="L61" s="134" t="s">
        <v>271</v>
      </c>
      <c r="M61" s="10"/>
      <c r="N61" s="129" t="s">
        <v>150</v>
      </c>
      <c r="O61" s="129" t="s">
        <v>150</v>
      </c>
      <c r="P61" s="129" t="s">
        <v>150</v>
      </c>
      <c r="Q61" s="10"/>
      <c r="R61" s="10"/>
      <c r="S61" s="10"/>
      <c r="T61" s="10"/>
      <c r="U61" s="10"/>
      <c r="V61" s="10"/>
      <c r="W61" s="10"/>
      <c r="X61" s="129" t="s">
        <v>150</v>
      </c>
      <c r="Y61" s="10"/>
      <c r="Z61" s="10"/>
    </row>
    <row r="62" spans="1:26" ht="28.5" x14ac:dyDescent="0.2">
      <c r="A62" s="106" t="s">
        <v>592</v>
      </c>
      <c r="B62" s="10"/>
      <c r="C62" s="137" t="s">
        <v>535</v>
      </c>
      <c r="D62" s="40" t="s">
        <v>600</v>
      </c>
      <c r="E62" s="10"/>
      <c r="F62" s="10"/>
      <c r="G62" s="10"/>
      <c r="H62" s="10"/>
      <c r="I62" s="10"/>
      <c r="J62" s="10"/>
      <c r="K62" s="10"/>
      <c r="L62" s="10"/>
      <c r="M62" s="10"/>
      <c r="N62" s="10"/>
      <c r="O62" s="134" t="s">
        <v>271</v>
      </c>
      <c r="P62" s="134" t="s">
        <v>271</v>
      </c>
      <c r="Q62" s="10"/>
      <c r="R62" s="10"/>
      <c r="S62" s="10"/>
      <c r="T62" s="10"/>
      <c r="U62" s="10"/>
      <c r="V62" s="10"/>
      <c r="W62" s="10"/>
      <c r="X62" s="10"/>
      <c r="Y62" s="10"/>
      <c r="Z62" s="10"/>
    </row>
    <row r="63" spans="1:26" x14ac:dyDescent="0.2">
      <c r="A63" s="10"/>
      <c r="B63" s="10"/>
      <c r="C63" s="138" t="s">
        <v>387</v>
      </c>
      <c r="D63" s="10"/>
      <c r="E63" s="15"/>
      <c r="F63" s="15"/>
      <c r="G63" s="15"/>
      <c r="H63" s="15"/>
      <c r="I63" s="15"/>
      <c r="J63" s="127" t="s">
        <v>324</v>
      </c>
      <c r="K63" s="15"/>
      <c r="L63" s="127" t="s">
        <v>324</v>
      </c>
      <c r="M63" s="65" t="s">
        <v>390</v>
      </c>
      <c r="N63" s="15"/>
      <c r="O63" s="125"/>
      <c r="P63" s="15"/>
      <c r="Q63" s="15"/>
      <c r="R63" s="15"/>
      <c r="S63" s="15"/>
      <c r="T63" s="15"/>
      <c r="U63" s="15"/>
      <c r="V63" s="10"/>
      <c r="W63" s="10"/>
      <c r="X63" s="15"/>
      <c r="Y63" s="10"/>
      <c r="Z63" s="10"/>
    </row>
    <row r="64" spans="1:26" ht="264.60000000000002" customHeight="1" x14ac:dyDescent="0.2">
      <c r="A64" s="10"/>
      <c r="B64" s="10"/>
      <c r="C64" s="114" t="s">
        <v>424</v>
      </c>
      <c r="D64" s="139" t="s">
        <v>591</v>
      </c>
      <c r="E64" s="136" t="s">
        <v>590</v>
      </c>
      <c r="F64" s="114" t="s">
        <v>460</v>
      </c>
      <c r="G64" s="114" t="s">
        <v>520</v>
      </c>
      <c r="H64" s="115" t="s">
        <v>375</v>
      </c>
      <c r="I64" s="114" t="s">
        <v>447</v>
      </c>
      <c r="J64" s="114" t="s">
        <v>432</v>
      </c>
      <c r="K64" s="114" t="s">
        <v>521</v>
      </c>
      <c r="L64" s="114" t="s">
        <v>422</v>
      </c>
      <c r="M64" s="114" t="s">
        <v>375</v>
      </c>
      <c r="N64" s="115" t="s">
        <v>381</v>
      </c>
      <c r="O64" s="114" t="s">
        <v>529</v>
      </c>
      <c r="P64" s="114" t="s">
        <v>530</v>
      </c>
      <c r="Q64" s="114" t="s">
        <v>531</v>
      </c>
      <c r="R64" s="139" t="s">
        <v>606</v>
      </c>
      <c r="S64" s="114" t="s">
        <v>605</v>
      </c>
      <c r="T64" s="114" t="s">
        <v>609</v>
      </c>
      <c r="U64" s="114" t="s">
        <v>607</v>
      </c>
      <c r="V64" s="114" t="s">
        <v>608</v>
      </c>
      <c r="W64" s="114" t="s">
        <v>610</v>
      </c>
      <c r="X64" s="114" t="s">
        <v>419</v>
      </c>
      <c r="Y64" s="10"/>
      <c r="Z64" s="10"/>
    </row>
    <row r="65" spans="1:26" x14ac:dyDescent="0.2">
      <c r="A65" s="19" t="s">
        <v>518</v>
      </c>
      <c r="B65" s="10"/>
      <c r="C65" s="14"/>
      <c r="D65" s="14"/>
      <c r="E65" s="14"/>
      <c r="F65" s="14"/>
      <c r="G65" s="14"/>
      <c r="H65" s="14"/>
      <c r="I65" s="14"/>
      <c r="J65" s="14"/>
      <c r="K65" s="14"/>
      <c r="L65" s="14"/>
      <c r="M65" s="14"/>
      <c r="N65" s="126"/>
      <c r="O65" s="14"/>
      <c r="P65" s="14"/>
      <c r="Q65" s="14"/>
      <c r="R65" s="14"/>
      <c r="S65" s="14"/>
      <c r="T65" s="14"/>
      <c r="U65" s="14"/>
      <c r="V65" s="14"/>
      <c r="W65" s="31"/>
      <c r="X65" s="31"/>
      <c r="Y65" s="15"/>
      <c r="Z65" s="10"/>
    </row>
    <row r="66" spans="1:26" x14ac:dyDescent="0.2">
      <c r="A66" s="19" t="s">
        <v>519</v>
      </c>
      <c r="B66" s="10"/>
      <c r="C66" s="14"/>
      <c r="D66" s="14"/>
      <c r="E66" s="14"/>
      <c r="F66" s="14"/>
      <c r="G66" s="14"/>
      <c r="H66" s="14"/>
      <c r="I66" s="14"/>
      <c r="J66" s="14"/>
      <c r="K66" s="14"/>
      <c r="L66" s="14"/>
      <c r="M66" s="14"/>
      <c r="N66" s="14"/>
      <c r="O66" s="14"/>
      <c r="P66" s="14"/>
      <c r="Q66" s="14"/>
      <c r="R66" s="14"/>
      <c r="S66" s="149"/>
      <c r="T66" s="14"/>
      <c r="U66" s="14"/>
      <c r="V66" s="14"/>
      <c r="W66" s="31"/>
      <c r="X66" s="31"/>
      <c r="Y66" s="15"/>
      <c r="Z66" s="10"/>
    </row>
    <row r="67" spans="1:26" x14ac:dyDescent="0.2">
      <c r="A67" s="10"/>
      <c r="B67" s="10"/>
      <c r="C67" s="14"/>
      <c r="D67" s="14"/>
      <c r="E67" s="14"/>
      <c r="F67" s="14"/>
      <c r="G67" s="14"/>
      <c r="H67" s="14"/>
      <c r="I67" s="14"/>
      <c r="J67" s="14"/>
      <c r="K67" s="14"/>
      <c r="L67" s="14"/>
      <c r="M67" s="14"/>
      <c r="N67" s="14"/>
      <c r="O67" s="14"/>
      <c r="P67" s="14"/>
      <c r="Q67" s="14"/>
      <c r="R67" s="14"/>
      <c r="S67" s="150"/>
      <c r="T67" s="14"/>
      <c r="U67" s="14"/>
      <c r="V67" s="14"/>
      <c r="W67" s="31"/>
      <c r="X67" s="31"/>
      <c r="Y67" s="15"/>
      <c r="Z67" s="10"/>
    </row>
    <row r="68" spans="1:26" x14ac:dyDescent="0.2">
      <c r="A68" s="10"/>
      <c r="B68" s="10"/>
      <c r="C68" s="14"/>
      <c r="D68" s="14"/>
      <c r="E68" s="14"/>
      <c r="F68" s="14"/>
      <c r="G68" s="14"/>
      <c r="H68" s="14"/>
      <c r="I68" s="14"/>
      <c r="J68" s="14"/>
      <c r="K68" s="14"/>
      <c r="L68" s="14"/>
      <c r="M68" s="14"/>
      <c r="N68" s="14"/>
      <c r="O68" s="14"/>
      <c r="P68" s="14"/>
      <c r="Q68" s="14"/>
      <c r="R68" s="14"/>
      <c r="S68" s="150"/>
      <c r="T68" s="14"/>
      <c r="U68" s="14"/>
      <c r="V68" s="14"/>
      <c r="W68" s="31"/>
      <c r="X68" s="31"/>
      <c r="Y68" s="15"/>
      <c r="Z68" s="10"/>
    </row>
    <row r="69" spans="1:26" x14ac:dyDescent="0.2">
      <c r="A69" s="10"/>
      <c r="B69" s="10"/>
      <c r="C69" s="14"/>
      <c r="D69" s="14"/>
      <c r="E69" s="14"/>
      <c r="F69" s="14"/>
      <c r="G69" s="14"/>
      <c r="H69" s="14"/>
      <c r="I69" s="14"/>
      <c r="J69" s="14"/>
      <c r="K69" s="14"/>
      <c r="L69" s="14"/>
      <c r="M69" s="14"/>
      <c r="N69" s="14"/>
      <c r="O69" s="14"/>
      <c r="P69" s="14"/>
      <c r="Q69" s="14"/>
      <c r="R69" s="14"/>
      <c r="S69" s="149"/>
      <c r="T69" s="14"/>
      <c r="U69" s="14"/>
      <c r="V69" s="14"/>
      <c r="W69" s="31"/>
      <c r="X69" s="31"/>
      <c r="Y69" s="15"/>
      <c r="Z69" s="10"/>
    </row>
    <row r="70" spans="1:26" x14ac:dyDescent="0.2">
      <c r="A70" s="10"/>
      <c r="B70" s="10"/>
      <c r="C70" s="14"/>
      <c r="D70" s="14"/>
      <c r="E70" s="14"/>
      <c r="F70" s="14"/>
      <c r="G70" s="14"/>
      <c r="H70" s="14"/>
      <c r="I70" s="14"/>
      <c r="J70" s="14"/>
      <c r="K70" s="14"/>
      <c r="L70" s="14"/>
      <c r="M70" s="14"/>
      <c r="N70" s="14"/>
      <c r="O70" s="14"/>
      <c r="P70" s="14"/>
      <c r="Q70" s="14"/>
      <c r="R70" s="14"/>
      <c r="S70" s="150"/>
      <c r="T70" s="14"/>
      <c r="U70" s="14"/>
      <c r="V70" s="14"/>
      <c r="W70" s="31"/>
      <c r="X70" s="31"/>
      <c r="Y70" s="15"/>
      <c r="Z70" s="10"/>
    </row>
    <row r="71" spans="1:26" x14ac:dyDescent="0.2">
      <c r="A71" s="10"/>
      <c r="B71" s="10"/>
      <c r="C71" s="14"/>
      <c r="D71" s="14"/>
      <c r="E71" s="14"/>
      <c r="F71" s="14"/>
      <c r="G71" s="14"/>
      <c r="H71" s="14"/>
      <c r="I71" s="14"/>
      <c r="J71" s="14"/>
      <c r="K71" s="14"/>
      <c r="L71" s="14"/>
      <c r="M71" s="14"/>
      <c r="N71" s="14"/>
      <c r="O71" s="14"/>
      <c r="P71" s="14"/>
      <c r="Q71" s="14"/>
      <c r="R71" s="14"/>
      <c r="S71" s="150"/>
      <c r="T71" s="14"/>
      <c r="U71" s="14"/>
      <c r="V71" s="14"/>
      <c r="W71" s="31"/>
      <c r="X71" s="31"/>
      <c r="Y71" s="15"/>
      <c r="Z71" s="10"/>
    </row>
    <row r="72" spans="1:26" x14ac:dyDescent="0.2">
      <c r="A72" s="10"/>
      <c r="B72" s="10"/>
      <c r="C72" s="14"/>
      <c r="D72" s="14"/>
      <c r="E72" s="14"/>
      <c r="F72" s="14"/>
      <c r="G72" s="14"/>
      <c r="H72" s="14"/>
      <c r="I72" s="14"/>
      <c r="J72" s="14"/>
      <c r="K72" s="14"/>
      <c r="L72" s="14"/>
      <c r="M72" s="14"/>
      <c r="N72" s="14"/>
      <c r="O72" s="14"/>
      <c r="P72" s="14"/>
      <c r="Q72" s="14"/>
      <c r="R72" s="14"/>
      <c r="S72" s="14"/>
      <c r="T72" s="14"/>
      <c r="U72" s="14"/>
      <c r="V72" s="14"/>
      <c r="W72" s="31"/>
      <c r="X72" s="31"/>
      <c r="Y72" s="15"/>
      <c r="Z72" s="10"/>
    </row>
    <row r="73" spans="1:26" x14ac:dyDescent="0.2">
      <c r="A73" s="10"/>
      <c r="B73" s="10"/>
      <c r="C73" s="14"/>
      <c r="D73" s="14"/>
      <c r="E73" s="14"/>
      <c r="F73" s="14"/>
      <c r="G73" s="14"/>
      <c r="H73" s="14"/>
      <c r="I73" s="14"/>
      <c r="J73" s="14"/>
      <c r="K73" s="14"/>
      <c r="L73" s="14"/>
      <c r="M73" s="14"/>
      <c r="N73" s="14"/>
      <c r="O73" s="14"/>
      <c r="P73" s="14"/>
      <c r="Q73" s="14"/>
      <c r="R73" s="14"/>
      <c r="S73" s="14"/>
      <c r="T73" s="14"/>
      <c r="U73" s="14"/>
      <c r="V73" s="14"/>
      <c r="W73" s="31"/>
      <c r="X73" s="31"/>
      <c r="Y73" s="15"/>
      <c r="Z73" s="10"/>
    </row>
    <row r="74" spans="1:26" x14ac:dyDescent="0.2">
      <c r="A74" s="10"/>
      <c r="B74" s="10"/>
      <c r="C74" s="14"/>
      <c r="D74" s="14"/>
      <c r="E74" s="14"/>
      <c r="F74" s="14"/>
      <c r="G74" s="14"/>
      <c r="H74" s="14"/>
      <c r="I74" s="14"/>
      <c r="J74" s="14"/>
      <c r="K74" s="14"/>
      <c r="L74" s="14"/>
      <c r="M74" s="14"/>
      <c r="N74" s="14"/>
      <c r="O74" s="14"/>
      <c r="P74" s="14"/>
      <c r="Q74" s="14"/>
      <c r="R74" s="14"/>
      <c r="S74" s="14"/>
      <c r="T74" s="14"/>
      <c r="U74" s="14"/>
      <c r="V74" s="14"/>
      <c r="W74" s="31"/>
      <c r="X74" s="31"/>
      <c r="Y74" s="15"/>
      <c r="Z74" s="10"/>
    </row>
    <row r="75" spans="1:26" x14ac:dyDescent="0.2">
      <c r="A75" s="10"/>
      <c r="B75" s="10"/>
      <c r="C75" s="14"/>
      <c r="D75" s="14"/>
      <c r="E75" s="14"/>
      <c r="F75" s="14"/>
      <c r="G75" s="14"/>
      <c r="H75" s="14"/>
      <c r="I75" s="14"/>
      <c r="J75" s="14"/>
      <c r="K75" s="14"/>
      <c r="L75" s="14"/>
      <c r="M75" s="14"/>
      <c r="N75" s="14"/>
      <c r="O75" s="14"/>
      <c r="P75" s="14"/>
      <c r="Q75" s="14"/>
      <c r="R75" s="14"/>
      <c r="S75" s="14"/>
      <c r="T75" s="14"/>
      <c r="U75" s="14"/>
      <c r="V75" s="14"/>
      <c r="W75" s="31"/>
      <c r="X75" s="31"/>
      <c r="Y75" s="15"/>
      <c r="Z75" s="10"/>
    </row>
    <row r="76" spans="1:26" s="67" customFormat="1" x14ac:dyDescent="0.2">
      <c r="A76" s="10"/>
      <c r="B76" s="10"/>
      <c r="C76" s="15"/>
      <c r="D76" s="15"/>
      <c r="E76" s="15"/>
      <c r="F76" s="15"/>
      <c r="G76" s="15"/>
      <c r="H76" s="15"/>
      <c r="I76" s="15"/>
      <c r="J76" s="15"/>
      <c r="K76" s="15"/>
      <c r="L76" s="15"/>
      <c r="M76" s="15"/>
      <c r="N76" s="15"/>
      <c r="O76" s="15"/>
      <c r="P76" s="15"/>
      <c r="Q76" s="15"/>
      <c r="R76" s="15"/>
      <c r="S76" s="15"/>
      <c r="T76" s="15"/>
      <c r="U76" s="15"/>
      <c r="V76" s="15"/>
      <c r="W76" s="10"/>
      <c r="X76" s="10"/>
      <c r="Y76" s="10"/>
      <c r="Z76" s="10"/>
    </row>
    <row r="77" spans="1:26" ht="15" thickBo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 thickBot="1" x14ac:dyDescent="0.25">
      <c r="A78" s="112">
        <v>10</v>
      </c>
      <c r="B78" s="10"/>
      <c r="C78" s="43" t="s">
        <v>174</v>
      </c>
      <c r="D78" s="625"/>
      <c r="E78" s="625"/>
      <c r="F78" s="625"/>
      <c r="G78" s="625"/>
      <c r="H78" s="625"/>
      <c r="I78" s="116" t="s">
        <v>385</v>
      </c>
      <c r="J78" s="44"/>
      <c r="K78" s="10"/>
      <c r="L78" s="10"/>
      <c r="M78" s="10"/>
      <c r="N78" s="10"/>
      <c r="O78" s="10"/>
      <c r="P78" s="10"/>
      <c r="Q78" s="10"/>
      <c r="R78" s="10"/>
      <c r="S78" s="10"/>
      <c r="T78" s="10"/>
      <c r="U78" s="10"/>
      <c r="V78" s="10"/>
      <c r="W78" s="10"/>
      <c r="X78" s="10"/>
      <c r="Y78" s="10"/>
      <c r="Z78" s="10"/>
    </row>
    <row r="79" spans="1:26" x14ac:dyDescent="0.2">
      <c r="A79" s="10"/>
      <c r="B79" s="10"/>
      <c r="C79" s="10"/>
      <c r="D79" s="44"/>
      <c r="E79" s="44"/>
      <c r="F79" s="44"/>
      <c r="G79" s="44"/>
      <c r="H79" s="44"/>
      <c r="I79" s="44"/>
      <c r="J79" s="44"/>
      <c r="K79" s="10"/>
      <c r="L79" s="10"/>
      <c r="M79" s="10"/>
      <c r="N79" s="10"/>
      <c r="O79" s="10"/>
      <c r="P79" s="10"/>
      <c r="Q79" s="10"/>
      <c r="R79" s="10"/>
      <c r="S79" s="10"/>
      <c r="T79" s="10"/>
      <c r="U79" s="10"/>
      <c r="V79" s="10"/>
      <c r="W79" s="10"/>
      <c r="X79" s="10"/>
      <c r="Y79" s="10"/>
      <c r="Z79" s="10"/>
    </row>
    <row r="80" spans="1:26" x14ac:dyDescent="0.2">
      <c r="A80" s="10"/>
      <c r="B80" s="10"/>
      <c r="C80" s="10"/>
      <c r="D80" s="10"/>
      <c r="E80" s="15"/>
      <c r="F80" s="15"/>
      <c r="G80" s="15"/>
      <c r="H80" s="15"/>
      <c r="I80" s="15"/>
      <c r="J80" s="15"/>
      <c r="K80" s="10"/>
      <c r="L80" s="10"/>
      <c r="M80" s="10"/>
      <c r="N80" s="10"/>
      <c r="O80" s="10"/>
      <c r="P80" s="10"/>
      <c r="Q80" s="10"/>
      <c r="R80" s="10"/>
      <c r="S80" s="10"/>
      <c r="T80" s="10"/>
      <c r="U80" s="10"/>
      <c r="V80" s="10"/>
      <c r="W80" s="10"/>
      <c r="X80" s="10"/>
      <c r="Y80" s="10"/>
      <c r="Z80" s="10"/>
    </row>
    <row r="81" spans="1:10" s="67" customFormat="1" x14ac:dyDescent="0.2">
      <c r="E81" s="85"/>
      <c r="F81" s="85"/>
      <c r="G81" s="85"/>
      <c r="H81" s="85"/>
      <c r="I81" s="85"/>
      <c r="J81" s="85"/>
    </row>
    <row r="82" spans="1:10" s="67" customFormat="1" x14ac:dyDescent="0.2">
      <c r="E82" s="85"/>
      <c r="F82" s="85"/>
      <c r="G82" s="85"/>
      <c r="H82" s="85"/>
      <c r="I82" s="85"/>
      <c r="J82" s="85"/>
    </row>
    <row r="83" spans="1:10" ht="15" thickBot="1" x14ac:dyDescent="0.25"/>
    <row r="84" spans="1:10" ht="30" customHeight="1" thickBot="1" x14ac:dyDescent="0.25">
      <c r="A84" s="67"/>
      <c r="B84" s="626" t="s">
        <v>532</v>
      </c>
      <c r="C84" s="627"/>
      <c r="D84" s="93" t="s">
        <v>387</v>
      </c>
    </row>
    <row r="85" spans="1:10" ht="29.65" customHeight="1" x14ac:dyDescent="0.2">
      <c r="A85" s="67"/>
      <c r="B85" s="628" t="s">
        <v>420</v>
      </c>
      <c r="C85" s="628"/>
      <c r="D85" s="86" t="s">
        <v>352</v>
      </c>
      <c r="E85" s="85"/>
    </row>
    <row r="86" spans="1:10" ht="29.65" customHeight="1" x14ac:dyDescent="0.2">
      <c r="A86" s="67"/>
      <c r="B86" s="94"/>
      <c r="C86" s="94"/>
      <c r="D86" s="87" t="s">
        <v>401</v>
      </c>
      <c r="E86" s="85"/>
    </row>
    <row r="87" spans="1:10" x14ac:dyDescent="0.2">
      <c r="A87" s="67"/>
      <c r="D87" s="86" t="s">
        <v>402</v>
      </c>
      <c r="E87" s="85"/>
    </row>
    <row r="88" spans="1:10" x14ac:dyDescent="0.2">
      <c r="A88" s="67"/>
      <c r="D88" s="86" t="s">
        <v>403</v>
      </c>
    </row>
    <row r="89" spans="1:10" x14ac:dyDescent="0.2">
      <c r="A89" s="67"/>
      <c r="D89" s="86" t="s">
        <v>404</v>
      </c>
    </row>
    <row r="90" spans="1:10" x14ac:dyDescent="0.2">
      <c r="A90" s="67"/>
      <c r="D90" s="86" t="s">
        <v>405</v>
      </c>
    </row>
    <row r="91" spans="1:10" x14ac:dyDescent="0.2">
      <c r="A91" s="67"/>
      <c r="D91" s="86" t="s">
        <v>406</v>
      </c>
    </row>
    <row r="92" spans="1:10" ht="42.75" x14ac:dyDescent="0.2">
      <c r="A92" s="67"/>
      <c r="D92" s="131" t="s">
        <v>407</v>
      </c>
    </row>
    <row r="93" spans="1:10" ht="57" x14ac:dyDescent="0.2">
      <c r="A93" s="67"/>
      <c r="D93" s="131" t="s">
        <v>408</v>
      </c>
    </row>
    <row r="94" spans="1:10" x14ac:dyDescent="0.2">
      <c r="A94" s="67"/>
      <c r="D94" s="86" t="s">
        <v>409</v>
      </c>
    </row>
    <row r="95" spans="1:10" x14ac:dyDescent="0.2">
      <c r="A95" s="67"/>
      <c r="D95" s="86" t="s">
        <v>410</v>
      </c>
    </row>
    <row r="96" spans="1:10" x14ac:dyDescent="0.2">
      <c r="A96" s="67"/>
      <c r="D96" s="86" t="s">
        <v>411</v>
      </c>
    </row>
    <row r="97" spans="1:4" x14ac:dyDescent="0.2">
      <c r="A97" s="67"/>
      <c r="D97" s="86" t="s">
        <v>412</v>
      </c>
    </row>
    <row r="98" spans="1:4" ht="57" x14ac:dyDescent="0.2">
      <c r="A98" s="67"/>
      <c r="D98" s="131" t="s">
        <v>413</v>
      </c>
    </row>
    <row r="99" spans="1:4" x14ac:dyDescent="0.2">
      <c r="A99" s="67"/>
      <c r="D99" s="86" t="s">
        <v>414</v>
      </c>
    </row>
    <row r="100" spans="1:4" x14ac:dyDescent="0.2">
      <c r="A100" s="67"/>
      <c r="D100" s="86" t="s">
        <v>415</v>
      </c>
    </row>
    <row r="101" spans="1:4" x14ac:dyDescent="0.2">
      <c r="A101" s="67"/>
      <c r="D101" s="86" t="s">
        <v>416</v>
      </c>
    </row>
    <row r="102" spans="1:4" x14ac:dyDescent="0.2">
      <c r="A102" s="67"/>
      <c r="D102" s="86" t="s">
        <v>417</v>
      </c>
    </row>
    <row r="103" spans="1:4" x14ac:dyDescent="0.2">
      <c r="A103" s="67"/>
      <c r="D103" s="86" t="s">
        <v>113</v>
      </c>
    </row>
  </sheetData>
  <mergeCells count="3">
    <mergeCell ref="D78:H78"/>
    <mergeCell ref="B84:C84"/>
    <mergeCell ref="B85:C85"/>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51"/>
  <sheetViews>
    <sheetView workbookViewId="0"/>
  </sheetViews>
  <sheetFormatPr defaultRowHeight="15" x14ac:dyDescent="0.25"/>
  <cols>
    <col min="2" max="2" width="12.42578125" customWidth="1"/>
    <col min="3" max="3" width="25.28515625" customWidth="1"/>
    <col min="4" max="4" width="30.7109375" customWidth="1"/>
    <col min="5" max="5" width="14.28515625" customWidth="1"/>
    <col min="6" max="6" width="20.7109375" customWidth="1"/>
    <col min="7" max="7" width="21.42578125" customWidth="1"/>
    <col min="8" max="8" width="20.7109375" customWidth="1"/>
    <col min="9" max="9" width="10.7109375" customWidth="1"/>
    <col min="13" max="15" width="8.7109375" style="70"/>
  </cols>
  <sheetData>
    <row r="1" spans="1:15" x14ac:dyDescent="0.25">
      <c r="A1" s="13" t="s">
        <v>346</v>
      </c>
      <c r="B1" s="11"/>
      <c r="C1" s="10"/>
      <c r="D1" s="10"/>
      <c r="E1" s="10"/>
      <c r="F1" s="10"/>
      <c r="G1" s="10"/>
      <c r="H1" s="10"/>
      <c r="I1" s="10"/>
      <c r="J1" s="10"/>
      <c r="K1" s="10"/>
      <c r="L1" s="10"/>
      <c r="M1" s="10"/>
      <c r="N1" s="67"/>
      <c r="O1" s="6"/>
    </row>
    <row r="2" spans="1:15" x14ac:dyDescent="0.25">
      <c r="A2" s="10"/>
      <c r="B2" s="10"/>
      <c r="C2" s="10"/>
      <c r="D2" s="10"/>
      <c r="E2" s="10"/>
      <c r="F2" s="10"/>
      <c r="G2" s="10"/>
      <c r="H2" s="10"/>
      <c r="I2" s="10"/>
      <c r="J2" s="71" t="s">
        <v>387</v>
      </c>
      <c r="K2" s="10"/>
      <c r="L2" s="10"/>
      <c r="M2" s="10"/>
      <c r="N2" s="67"/>
      <c r="O2" s="6"/>
    </row>
    <row r="3" spans="1:15" x14ac:dyDescent="0.25">
      <c r="A3" s="55">
        <v>18</v>
      </c>
      <c r="B3" s="629" t="s">
        <v>514</v>
      </c>
      <c r="C3" s="629"/>
      <c r="D3" s="629"/>
      <c r="E3" s="135"/>
      <c r="F3" s="10"/>
      <c r="G3" s="19"/>
      <c r="H3" s="10"/>
      <c r="I3" s="10"/>
      <c r="J3" s="36" t="s">
        <v>400</v>
      </c>
      <c r="K3" s="10"/>
      <c r="L3" s="10"/>
      <c r="M3" s="10"/>
      <c r="N3" s="67"/>
      <c r="O3" s="6"/>
    </row>
    <row r="4" spans="1:15" x14ac:dyDescent="0.25">
      <c r="A4" s="10"/>
      <c r="B4" s="10"/>
      <c r="C4" s="10"/>
      <c r="D4" s="10"/>
      <c r="E4" s="10"/>
      <c r="F4" s="10"/>
      <c r="G4" s="10"/>
      <c r="H4" s="10"/>
      <c r="I4" s="10"/>
      <c r="J4" s="36"/>
      <c r="K4" s="10"/>
      <c r="L4" s="10"/>
      <c r="M4" s="10"/>
      <c r="N4" s="67"/>
      <c r="O4" s="6"/>
    </row>
    <row r="5" spans="1:15" x14ac:dyDescent="0.25">
      <c r="A5" s="10"/>
      <c r="B5" s="10"/>
      <c r="C5" s="8" t="s">
        <v>31</v>
      </c>
      <c r="D5" s="10"/>
      <c r="E5" s="10"/>
      <c r="F5" s="10"/>
      <c r="G5" s="10"/>
      <c r="H5" s="10"/>
      <c r="I5" s="10"/>
      <c r="J5" s="10"/>
      <c r="K5" s="10"/>
      <c r="L5" s="10"/>
      <c r="M5" s="10"/>
      <c r="N5" s="67"/>
      <c r="O5" s="6"/>
    </row>
    <row r="6" spans="1:15" x14ac:dyDescent="0.25">
      <c r="A6" s="10"/>
      <c r="B6" s="10"/>
      <c r="C6" s="10"/>
      <c r="D6" s="10"/>
      <c r="E6" s="10"/>
      <c r="F6" s="10"/>
      <c r="G6" s="10"/>
      <c r="H6" s="19" t="s">
        <v>507</v>
      </c>
      <c r="I6" s="10"/>
      <c r="J6" s="36"/>
      <c r="K6" s="10"/>
      <c r="L6" s="10"/>
      <c r="M6" s="10"/>
      <c r="N6" s="67"/>
      <c r="O6" s="6"/>
    </row>
    <row r="7" spans="1:15" x14ac:dyDescent="0.25">
      <c r="A7" s="10"/>
      <c r="B7" s="10"/>
      <c r="C7" s="10"/>
      <c r="D7" s="102" t="s">
        <v>476</v>
      </c>
      <c r="E7" s="104" t="s">
        <v>473</v>
      </c>
      <c r="F7" s="56" t="s">
        <v>33</v>
      </c>
      <c r="G7" s="56" t="s">
        <v>34</v>
      </c>
      <c r="H7" s="56" t="s">
        <v>35</v>
      </c>
      <c r="I7" s="10"/>
      <c r="J7" s="36" t="s">
        <v>589</v>
      </c>
      <c r="K7" s="10"/>
      <c r="L7" s="10"/>
      <c r="M7" s="10"/>
      <c r="N7" s="67"/>
      <c r="O7" s="6"/>
    </row>
    <row r="8" spans="1:15" x14ac:dyDescent="0.25">
      <c r="A8" s="10"/>
      <c r="B8" s="10"/>
      <c r="C8" s="8" t="s">
        <v>32</v>
      </c>
      <c r="D8" s="14" t="s">
        <v>36</v>
      </c>
      <c r="E8" s="105" t="s">
        <v>477</v>
      </c>
      <c r="F8" s="14"/>
      <c r="G8" s="14"/>
      <c r="H8" s="14"/>
      <c r="I8" s="10"/>
      <c r="J8" s="36" t="s">
        <v>536</v>
      </c>
      <c r="K8" s="10"/>
      <c r="L8" s="10"/>
      <c r="M8" s="10"/>
      <c r="N8" s="67"/>
      <c r="O8" s="6"/>
    </row>
    <row r="9" spans="1:15" x14ac:dyDescent="0.25">
      <c r="A9" s="10"/>
      <c r="B9" s="19"/>
      <c r="C9" s="10"/>
      <c r="D9" s="52" t="s">
        <v>37</v>
      </c>
      <c r="E9" s="105" t="s">
        <v>478</v>
      </c>
      <c r="F9" s="14"/>
      <c r="G9" s="14"/>
      <c r="H9" s="14"/>
      <c r="I9" s="10"/>
      <c r="J9" s="36" t="s">
        <v>593</v>
      </c>
      <c r="K9" s="10"/>
      <c r="L9" s="10"/>
      <c r="M9" s="10"/>
      <c r="N9" s="67"/>
      <c r="O9" s="6"/>
    </row>
    <row r="10" spans="1:15" x14ac:dyDescent="0.25">
      <c r="A10" s="10"/>
      <c r="B10" s="10"/>
      <c r="C10" s="15"/>
      <c r="D10" s="52" t="s">
        <v>38</v>
      </c>
      <c r="E10" s="105" t="s">
        <v>490</v>
      </c>
      <c r="F10" s="14"/>
      <c r="G10" s="14"/>
      <c r="H10" s="14"/>
      <c r="I10" s="10"/>
      <c r="J10" s="36" t="s">
        <v>540</v>
      </c>
      <c r="K10" s="10"/>
      <c r="L10" s="10"/>
      <c r="M10" s="10"/>
      <c r="N10" s="67"/>
      <c r="O10" s="6"/>
    </row>
    <row r="11" spans="1:15" x14ac:dyDescent="0.25">
      <c r="A11" s="10"/>
      <c r="B11" s="10"/>
      <c r="C11" s="15"/>
      <c r="D11" s="22" t="s">
        <v>39</v>
      </c>
      <c r="E11" s="105" t="s">
        <v>493</v>
      </c>
      <c r="F11" s="14"/>
      <c r="G11" s="14"/>
      <c r="H11" s="14"/>
      <c r="I11" s="10"/>
      <c r="J11" s="36" t="s">
        <v>541</v>
      </c>
      <c r="K11" s="10"/>
      <c r="L11" s="10"/>
      <c r="M11" s="10"/>
      <c r="N11" s="67"/>
      <c r="O11" s="6"/>
    </row>
    <row r="12" spans="1:15" x14ac:dyDescent="0.25">
      <c r="A12" s="10"/>
      <c r="B12" s="10"/>
      <c r="C12" s="15"/>
      <c r="D12" s="22" t="s">
        <v>40</v>
      </c>
      <c r="E12" s="105" t="s">
        <v>479</v>
      </c>
      <c r="F12" s="14"/>
      <c r="G12" s="14"/>
      <c r="H12" s="14"/>
      <c r="I12" s="10"/>
      <c r="J12" s="36" t="s">
        <v>558</v>
      </c>
      <c r="K12" s="10"/>
      <c r="L12" s="10"/>
      <c r="M12" s="10"/>
      <c r="N12" s="67"/>
      <c r="O12" s="6"/>
    </row>
    <row r="13" spans="1:15" x14ac:dyDescent="0.25">
      <c r="A13" s="10"/>
      <c r="B13" s="10"/>
      <c r="C13" s="15"/>
      <c r="D13" s="22" t="s">
        <v>41</v>
      </c>
      <c r="E13" s="105" t="s">
        <v>480</v>
      </c>
      <c r="F13" s="14"/>
      <c r="G13" s="14"/>
      <c r="H13" s="14"/>
      <c r="I13" s="10"/>
      <c r="J13" s="36" t="s">
        <v>542</v>
      </c>
      <c r="K13" s="10"/>
      <c r="L13" s="10"/>
      <c r="M13" s="10"/>
      <c r="N13" s="67"/>
      <c r="O13" s="6"/>
    </row>
    <row r="14" spans="1:15" x14ac:dyDescent="0.25">
      <c r="A14" s="10"/>
      <c r="B14" s="10"/>
      <c r="C14" s="15"/>
      <c r="D14" s="22" t="s">
        <v>42</v>
      </c>
      <c r="E14" s="105" t="s">
        <v>494</v>
      </c>
      <c r="F14" s="14"/>
      <c r="G14" s="14"/>
      <c r="H14" s="14"/>
      <c r="I14" s="10"/>
      <c r="J14" s="36" t="s">
        <v>543</v>
      </c>
      <c r="K14" s="10"/>
      <c r="L14" s="10"/>
      <c r="M14" s="10"/>
      <c r="N14" s="67"/>
      <c r="O14" s="6"/>
    </row>
    <row r="15" spans="1:15" x14ac:dyDescent="0.25">
      <c r="A15" s="10"/>
      <c r="B15" s="10"/>
      <c r="C15" s="15"/>
      <c r="D15" s="22" t="s">
        <v>43</v>
      </c>
      <c r="E15" s="105" t="s">
        <v>495</v>
      </c>
      <c r="F15" s="14"/>
      <c r="G15" s="14"/>
      <c r="H15" s="14"/>
      <c r="I15" s="10"/>
      <c r="J15" s="36" t="s">
        <v>544</v>
      </c>
      <c r="K15" s="10"/>
      <c r="L15" s="10"/>
      <c r="M15" s="10"/>
      <c r="N15" s="67"/>
      <c r="O15" s="6"/>
    </row>
    <row r="16" spans="1:15" x14ac:dyDescent="0.25">
      <c r="A16" s="10"/>
      <c r="B16" s="10"/>
      <c r="C16" s="15"/>
      <c r="D16" s="22" t="s">
        <v>44</v>
      </c>
      <c r="E16" s="105" t="s">
        <v>483</v>
      </c>
      <c r="F16" s="14"/>
      <c r="G16" s="14"/>
      <c r="H16" s="14"/>
      <c r="I16" s="10"/>
      <c r="J16" s="36" t="s">
        <v>545</v>
      </c>
      <c r="K16" s="10"/>
      <c r="L16" s="10"/>
      <c r="M16" s="10"/>
      <c r="N16" s="67"/>
      <c r="O16" s="6"/>
    </row>
    <row r="17" spans="1:15" x14ac:dyDescent="0.25">
      <c r="A17" s="10"/>
      <c r="B17" s="10"/>
      <c r="C17" s="15"/>
      <c r="D17" s="22" t="s">
        <v>45</v>
      </c>
      <c r="E17" s="105" t="s">
        <v>484</v>
      </c>
      <c r="F17" s="14"/>
      <c r="G17" s="14"/>
      <c r="H17" s="14"/>
      <c r="I17" s="10"/>
      <c r="J17" s="36" t="s">
        <v>546</v>
      </c>
      <c r="K17" s="10"/>
      <c r="L17" s="10"/>
      <c r="M17" s="10"/>
      <c r="N17" s="67"/>
      <c r="O17" s="6"/>
    </row>
    <row r="18" spans="1:15" x14ac:dyDescent="0.25">
      <c r="A18" s="10"/>
      <c r="B18" s="10"/>
      <c r="C18" s="15"/>
      <c r="D18" s="22" t="s">
        <v>46</v>
      </c>
      <c r="E18" s="105" t="s">
        <v>481</v>
      </c>
      <c r="F18" s="14"/>
      <c r="G18" s="14"/>
      <c r="H18" s="14"/>
      <c r="I18" s="10"/>
      <c r="J18" s="36" t="s">
        <v>547</v>
      </c>
      <c r="K18" s="10"/>
      <c r="L18" s="10"/>
      <c r="M18" s="10"/>
      <c r="N18" s="67"/>
      <c r="O18" s="6"/>
    </row>
    <row r="19" spans="1:15" x14ac:dyDescent="0.25">
      <c r="A19" s="10"/>
      <c r="B19" s="10"/>
      <c r="C19" s="15"/>
      <c r="D19" s="22" t="s">
        <v>47</v>
      </c>
      <c r="E19" s="105" t="s">
        <v>485</v>
      </c>
      <c r="F19" s="14"/>
      <c r="G19" s="14"/>
      <c r="H19" s="14"/>
      <c r="I19" s="10"/>
      <c r="J19" s="36" t="s">
        <v>548</v>
      </c>
      <c r="K19" s="10"/>
      <c r="L19" s="10"/>
      <c r="M19" s="10"/>
      <c r="N19" s="67"/>
      <c r="O19" s="6"/>
    </row>
    <row r="20" spans="1:15" x14ac:dyDescent="0.25">
      <c r="A20" s="10"/>
      <c r="B20" s="10"/>
      <c r="C20" s="10"/>
      <c r="D20" s="22" t="s">
        <v>48</v>
      </c>
      <c r="E20" s="105" t="s">
        <v>486</v>
      </c>
      <c r="F20" s="14"/>
      <c r="G20" s="14"/>
      <c r="H20" s="14"/>
      <c r="I20" s="10"/>
      <c r="J20" s="36" t="s">
        <v>549</v>
      </c>
      <c r="K20" s="10"/>
      <c r="L20" s="10"/>
      <c r="M20" s="10"/>
      <c r="N20" s="67"/>
      <c r="O20" s="6"/>
    </row>
    <row r="21" spans="1:15" x14ac:dyDescent="0.25">
      <c r="A21" s="10"/>
      <c r="B21" s="10"/>
      <c r="C21" s="10"/>
      <c r="D21" s="22" t="s">
        <v>49</v>
      </c>
      <c r="E21" s="105" t="s">
        <v>496</v>
      </c>
      <c r="F21" s="14"/>
      <c r="G21" s="14"/>
      <c r="H21" s="14"/>
      <c r="I21" s="10"/>
      <c r="J21" s="36" t="s">
        <v>550</v>
      </c>
      <c r="K21" s="10"/>
      <c r="L21" s="10"/>
      <c r="M21" s="10"/>
      <c r="N21" s="67"/>
      <c r="O21" s="6"/>
    </row>
    <row r="22" spans="1:15" x14ac:dyDescent="0.25">
      <c r="A22" s="10"/>
      <c r="B22" s="10"/>
      <c r="C22" s="10"/>
      <c r="D22" s="22" t="s">
        <v>50</v>
      </c>
      <c r="E22" s="105" t="s">
        <v>487</v>
      </c>
      <c r="F22" s="14"/>
      <c r="G22" s="14"/>
      <c r="H22" s="14"/>
      <c r="I22" s="10"/>
      <c r="J22" s="36" t="s">
        <v>508</v>
      </c>
      <c r="K22" s="10"/>
      <c r="L22" s="10"/>
      <c r="M22" s="10"/>
      <c r="N22" s="67"/>
      <c r="O22" s="6"/>
    </row>
    <row r="23" spans="1:15" x14ac:dyDescent="0.25">
      <c r="A23" s="10"/>
      <c r="B23" s="10"/>
      <c r="C23" s="10"/>
      <c r="D23" s="22" t="s">
        <v>51</v>
      </c>
      <c r="E23" s="105" t="s">
        <v>491</v>
      </c>
      <c r="F23" s="14"/>
      <c r="G23" s="14"/>
      <c r="H23" s="14"/>
      <c r="I23" s="10"/>
      <c r="J23" s="36" t="s">
        <v>539</v>
      </c>
      <c r="K23" s="10"/>
      <c r="L23" s="10"/>
      <c r="M23" s="10"/>
      <c r="N23" s="67"/>
      <c r="O23" s="6"/>
    </row>
    <row r="24" spans="1:15" x14ac:dyDescent="0.25">
      <c r="A24" s="10"/>
      <c r="B24" s="10"/>
      <c r="C24" s="10"/>
      <c r="D24" s="31" t="s">
        <v>52</v>
      </c>
      <c r="E24" s="105" t="s">
        <v>488</v>
      </c>
      <c r="F24" s="14"/>
      <c r="G24" s="14"/>
      <c r="H24" s="14"/>
      <c r="I24" s="10"/>
      <c r="J24" s="36" t="s">
        <v>559</v>
      </c>
      <c r="K24" s="10"/>
      <c r="L24" s="10"/>
      <c r="M24" s="10"/>
      <c r="N24" s="67"/>
      <c r="O24" s="6"/>
    </row>
    <row r="25" spans="1:15" x14ac:dyDescent="0.25">
      <c r="A25" s="10"/>
      <c r="B25" s="10"/>
      <c r="C25" s="10"/>
      <c r="D25" s="22" t="s">
        <v>53</v>
      </c>
      <c r="E25" s="105" t="s">
        <v>497</v>
      </c>
      <c r="F25" s="14"/>
      <c r="G25" s="14"/>
      <c r="H25" s="14"/>
      <c r="I25" s="10"/>
      <c r="J25" s="36" t="s">
        <v>538</v>
      </c>
      <c r="K25" s="10"/>
      <c r="L25" s="10"/>
      <c r="M25" s="10"/>
      <c r="N25" s="67"/>
      <c r="O25" s="6"/>
    </row>
    <row r="26" spans="1:15" x14ac:dyDescent="0.25">
      <c r="A26" s="10"/>
      <c r="B26" s="10"/>
      <c r="C26" s="10"/>
      <c r="D26" s="22" t="s">
        <v>54</v>
      </c>
      <c r="E26" s="105" t="s">
        <v>489</v>
      </c>
      <c r="F26" s="14"/>
      <c r="G26" s="14"/>
      <c r="H26" s="14"/>
      <c r="I26" s="10"/>
      <c r="J26" s="36" t="s">
        <v>536</v>
      </c>
      <c r="K26" s="10"/>
      <c r="L26" s="10"/>
      <c r="M26" s="10"/>
      <c r="N26" s="67"/>
      <c r="O26" s="6"/>
    </row>
    <row r="27" spans="1:15" x14ac:dyDescent="0.25">
      <c r="A27" s="10"/>
      <c r="B27" s="10"/>
      <c r="C27" s="10"/>
      <c r="D27" s="22" t="s">
        <v>55</v>
      </c>
      <c r="E27" s="105" t="s">
        <v>492</v>
      </c>
      <c r="F27" s="14"/>
      <c r="G27" s="14"/>
      <c r="H27" s="14"/>
      <c r="I27" s="10"/>
      <c r="J27" s="36" t="s">
        <v>536</v>
      </c>
      <c r="K27" s="10"/>
      <c r="L27" s="10"/>
      <c r="M27" s="10"/>
      <c r="N27" s="67"/>
      <c r="O27" s="6"/>
    </row>
    <row r="28" spans="1:15" x14ac:dyDescent="0.25">
      <c r="A28" s="10"/>
      <c r="B28" s="10"/>
      <c r="C28" s="10"/>
      <c r="D28" s="22" t="s">
        <v>56</v>
      </c>
      <c r="E28" s="105" t="s">
        <v>498</v>
      </c>
      <c r="F28" s="14"/>
      <c r="G28" s="14"/>
      <c r="H28" s="14"/>
      <c r="I28" s="10"/>
      <c r="J28" s="36" t="s">
        <v>536</v>
      </c>
      <c r="K28" s="10"/>
      <c r="L28" s="10"/>
      <c r="M28" s="10"/>
      <c r="N28" s="67"/>
      <c r="O28" s="6"/>
    </row>
    <row r="29" spans="1:15" x14ac:dyDescent="0.25">
      <c r="A29" s="10"/>
      <c r="B29" s="10"/>
      <c r="C29" s="10"/>
      <c r="D29" s="22" t="s">
        <v>57</v>
      </c>
      <c r="E29" s="105" t="s">
        <v>499</v>
      </c>
      <c r="F29" s="14"/>
      <c r="G29" s="14"/>
      <c r="H29" s="14"/>
      <c r="I29" s="10"/>
      <c r="J29" s="36" t="s">
        <v>537</v>
      </c>
      <c r="K29" s="10"/>
      <c r="L29" s="10"/>
      <c r="M29" s="10"/>
      <c r="N29" s="67"/>
      <c r="O29" s="6"/>
    </row>
    <row r="30" spans="1:15" x14ac:dyDescent="0.25">
      <c r="A30" s="10"/>
      <c r="B30" s="10"/>
      <c r="C30" s="10"/>
      <c r="D30" s="22" t="s">
        <v>58</v>
      </c>
      <c r="E30" s="105" t="s">
        <v>500</v>
      </c>
      <c r="F30" s="14"/>
      <c r="G30" s="14"/>
      <c r="H30" s="14"/>
      <c r="I30" s="10"/>
      <c r="J30" s="36" t="s">
        <v>551</v>
      </c>
      <c r="K30" s="10"/>
      <c r="L30" s="10"/>
      <c r="M30" s="10"/>
      <c r="N30" s="67"/>
      <c r="O30" s="6"/>
    </row>
    <row r="31" spans="1:15" x14ac:dyDescent="0.25">
      <c r="A31" s="10"/>
      <c r="B31" s="10"/>
      <c r="C31" s="10"/>
      <c r="D31" s="22" t="s">
        <v>59</v>
      </c>
      <c r="E31" s="105" t="s">
        <v>501</v>
      </c>
      <c r="F31" s="14"/>
      <c r="G31" s="14"/>
      <c r="H31" s="14"/>
      <c r="I31" s="10"/>
      <c r="J31" s="36" t="s">
        <v>552</v>
      </c>
      <c r="K31" s="10"/>
      <c r="L31" s="10"/>
      <c r="M31" s="10"/>
      <c r="N31" s="67"/>
      <c r="O31" s="6"/>
    </row>
    <row r="32" spans="1:15" x14ac:dyDescent="0.25">
      <c r="A32" s="10"/>
      <c r="B32" s="10"/>
      <c r="C32" s="10"/>
      <c r="D32" s="22" t="s">
        <v>60</v>
      </c>
      <c r="E32" s="105" t="s">
        <v>502</v>
      </c>
      <c r="F32" s="14"/>
      <c r="G32" s="14"/>
      <c r="H32" s="14"/>
      <c r="I32" s="10"/>
      <c r="J32" s="36" t="s">
        <v>553</v>
      </c>
      <c r="K32" s="10"/>
      <c r="L32" s="10"/>
      <c r="M32" s="10"/>
      <c r="N32" s="67"/>
      <c r="O32" s="6"/>
    </row>
    <row r="33" spans="1:15" x14ac:dyDescent="0.25">
      <c r="A33" s="10"/>
      <c r="B33" s="10"/>
      <c r="C33" s="10"/>
      <c r="D33" s="22" t="s">
        <v>61</v>
      </c>
      <c r="E33" s="105" t="s">
        <v>503</v>
      </c>
      <c r="F33" s="14"/>
      <c r="G33" s="14"/>
      <c r="H33" s="14"/>
      <c r="I33" s="10"/>
      <c r="J33" s="36" t="s">
        <v>554</v>
      </c>
      <c r="K33" s="10"/>
      <c r="L33" s="10"/>
      <c r="M33" s="10"/>
      <c r="N33" s="67"/>
      <c r="O33" s="6"/>
    </row>
    <row r="34" spans="1:15" x14ac:dyDescent="0.25">
      <c r="A34" s="10"/>
      <c r="B34" s="10"/>
      <c r="C34" s="10"/>
      <c r="D34" s="22" t="s">
        <v>62</v>
      </c>
      <c r="E34" s="105" t="s">
        <v>504</v>
      </c>
      <c r="F34" s="14"/>
      <c r="G34" s="14"/>
      <c r="H34" s="14"/>
      <c r="I34" s="10"/>
      <c r="J34" s="36" t="s">
        <v>555</v>
      </c>
      <c r="K34" s="10"/>
      <c r="L34" s="10"/>
      <c r="M34" s="10"/>
      <c r="N34" s="67"/>
      <c r="O34" s="6"/>
    </row>
    <row r="35" spans="1:15" x14ac:dyDescent="0.25">
      <c r="A35" s="10"/>
      <c r="B35" s="10"/>
      <c r="C35" s="10"/>
      <c r="D35" s="22" t="s">
        <v>63</v>
      </c>
      <c r="E35" s="105" t="s">
        <v>482</v>
      </c>
      <c r="F35" s="14"/>
      <c r="G35" s="14"/>
      <c r="H35" s="14"/>
      <c r="I35" s="10"/>
      <c r="J35" s="36" t="s">
        <v>556</v>
      </c>
      <c r="K35" s="10"/>
      <c r="L35" s="10"/>
      <c r="M35" s="10"/>
      <c r="N35" s="67"/>
      <c r="O35" s="6"/>
    </row>
    <row r="36" spans="1:15" x14ac:dyDescent="0.25">
      <c r="A36" s="10"/>
      <c r="B36" s="10"/>
      <c r="C36" s="10"/>
      <c r="D36" s="22" t="s">
        <v>64</v>
      </c>
      <c r="E36" s="105" t="s">
        <v>505</v>
      </c>
      <c r="F36" s="14"/>
      <c r="G36" s="14"/>
      <c r="H36" s="14"/>
      <c r="I36" s="10"/>
      <c r="J36" s="36" t="s">
        <v>557</v>
      </c>
      <c r="K36" s="10"/>
      <c r="L36" s="10"/>
      <c r="M36" s="10"/>
      <c r="N36" s="67"/>
      <c r="O36" s="6"/>
    </row>
    <row r="37" spans="1:15" x14ac:dyDescent="0.25">
      <c r="A37" s="10"/>
      <c r="B37" s="10"/>
      <c r="C37" s="10"/>
      <c r="D37" s="22" t="s">
        <v>65</v>
      </c>
      <c r="E37" s="105" t="s">
        <v>506</v>
      </c>
      <c r="F37" s="14"/>
      <c r="G37" s="14"/>
      <c r="H37" s="14"/>
      <c r="I37" s="10"/>
      <c r="J37" s="36" t="s">
        <v>536</v>
      </c>
      <c r="K37" s="10"/>
      <c r="L37" s="10"/>
      <c r="M37" s="10"/>
      <c r="N37" s="67"/>
      <c r="O37" s="6"/>
    </row>
    <row r="38" spans="1:15" x14ac:dyDescent="0.25">
      <c r="A38" s="10"/>
      <c r="B38" s="19"/>
      <c r="C38" s="10"/>
      <c r="D38" s="22" t="s">
        <v>113</v>
      </c>
      <c r="E38" s="103"/>
      <c r="F38" s="14"/>
      <c r="G38" s="14"/>
      <c r="H38" s="14"/>
      <c r="I38" s="10"/>
      <c r="J38" s="36" t="s">
        <v>378</v>
      </c>
      <c r="K38" s="10"/>
      <c r="L38" s="10"/>
      <c r="M38" s="10"/>
      <c r="N38" s="67"/>
      <c r="O38" s="6"/>
    </row>
    <row r="39" spans="1:15" ht="15.75" thickBot="1" x14ac:dyDescent="0.3">
      <c r="A39" s="10"/>
      <c r="B39" s="10"/>
      <c r="C39" s="10"/>
      <c r="D39" s="10"/>
      <c r="E39" s="10"/>
      <c r="F39" s="10"/>
      <c r="G39" s="10"/>
      <c r="H39" s="10"/>
      <c r="I39" s="10"/>
      <c r="J39" s="10"/>
      <c r="K39" s="10"/>
      <c r="L39" s="10"/>
      <c r="M39" s="10"/>
      <c r="N39" s="67"/>
      <c r="O39" s="6"/>
    </row>
    <row r="40" spans="1:15" ht="15.75" thickBot="1" x14ac:dyDescent="0.3">
      <c r="A40" s="57">
        <v>19</v>
      </c>
      <c r="B40" s="58" t="s">
        <v>66</v>
      </c>
      <c r="C40" s="10"/>
      <c r="D40" s="39"/>
      <c r="E40" s="39"/>
      <c r="F40" s="10"/>
      <c r="G40" s="10"/>
      <c r="H40" s="10"/>
      <c r="I40" s="10"/>
      <c r="J40" s="36" t="s">
        <v>374</v>
      </c>
      <c r="K40" s="10"/>
      <c r="L40" s="10"/>
      <c r="M40" s="10"/>
      <c r="N40" s="67"/>
      <c r="O40" s="6"/>
    </row>
    <row r="41" spans="1:15" x14ac:dyDescent="0.25">
      <c r="A41" s="10"/>
      <c r="B41" s="35" t="s">
        <v>354</v>
      </c>
      <c r="C41" s="26" t="s">
        <v>6</v>
      </c>
      <c r="D41" s="10"/>
      <c r="E41" s="10"/>
      <c r="F41" s="10"/>
      <c r="G41" s="10"/>
      <c r="H41" s="10"/>
      <c r="I41" s="10"/>
      <c r="J41" s="10"/>
      <c r="K41" s="10"/>
      <c r="L41" s="10"/>
      <c r="M41" s="36"/>
      <c r="N41" s="67"/>
      <c r="O41" s="6"/>
    </row>
    <row r="42" spans="1:15" ht="33" customHeight="1" x14ac:dyDescent="0.25">
      <c r="A42" s="10"/>
      <c r="B42" s="19"/>
      <c r="C42" s="14"/>
      <c r="D42" s="630" t="s">
        <v>275</v>
      </c>
      <c r="E42" s="630"/>
      <c r="F42" s="630"/>
      <c r="G42" s="630"/>
      <c r="H42" s="630"/>
      <c r="I42" s="630"/>
      <c r="J42" s="630"/>
      <c r="K42" s="630"/>
      <c r="L42" s="630"/>
      <c r="M42" s="36" t="s">
        <v>384</v>
      </c>
      <c r="N42" s="67"/>
      <c r="O42" s="6"/>
    </row>
    <row r="43" spans="1:15" x14ac:dyDescent="0.25">
      <c r="A43" s="10"/>
      <c r="B43" s="10"/>
      <c r="C43" s="10"/>
      <c r="D43" s="59"/>
      <c r="E43" s="59"/>
      <c r="F43" s="10"/>
      <c r="G43" s="10"/>
      <c r="H43" s="10"/>
      <c r="I43" s="10"/>
      <c r="J43" s="10"/>
      <c r="K43" s="10"/>
      <c r="L43" s="10"/>
      <c r="M43" s="36"/>
      <c r="N43" s="67"/>
      <c r="O43" s="6"/>
    </row>
    <row r="44" spans="1:15" ht="31.15" customHeight="1" x14ac:dyDescent="0.25">
      <c r="A44" s="10"/>
      <c r="B44" s="39"/>
      <c r="C44" s="14"/>
      <c r="D44" s="630" t="s">
        <v>276</v>
      </c>
      <c r="E44" s="630"/>
      <c r="F44" s="630"/>
      <c r="G44" s="630"/>
      <c r="H44" s="630"/>
      <c r="I44" s="630"/>
      <c r="J44" s="630"/>
      <c r="K44" s="630"/>
      <c r="L44" s="630"/>
      <c r="M44" s="36" t="s">
        <v>384</v>
      </c>
      <c r="N44" s="67"/>
      <c r="O44" s="6"/>
    </row>
    <row r="45" spans="1:15" x14ac:dyDescent="0.25">
      <c r="A45" s="10"/>
      <c r="B45" s="10"/>
      <c r="C45" s="10"/>
      <c r="D45" s="10"/>
      <c r="E45" s="10"/>
      <c r="F45" s="10"/>
      <c r="G45" s="10"/>
      <c r="H45" s="10"/>
      <c r="I45" s="10"/>
      <c r="J45" s="10"/>
      <c r="K45" s="10"/>
      <c r="L45" s="10"/>
      <c r="M45" s="36"/>
      <c r="N45" s="67"/>
      <c r="O45" s="6"/>
    </row>
    <row r="46" spans="1:15" ht="62.25" customHeight="1" x14ac:dyDescent="0.25">
      <c r="A46" s="10"/>
      <c r="B46" s="19"/>
      <c r="C46" s="14"/>
      <c r="D46" s="630" t="s">
        <v>349</v>
      </c>
      <c r="E46" s="630"/>
      <c r="F46" s="630"/>
      <c r="G46" s="630"/>
      <c r="H46" s="630"/>
      <c r="I46" s="630"/>
      <c r="J46" s="630"/>
      <c r="K46" s="630"/>
      <c r="L46" s="630"/>
      <c r="M46" s="36" t="s">
        <v>384</v>
      </c>
      <c r="N46" s="67"/>
      <c r="O46" s="6"/>
    </row>
    <row r="47" spans="1:15" ht="13.15" customHeight="1" x14ac:dyDescent="0.25">
      <c r="A47" s="10"/>
      <c r="B47" s="19"/>
      <c r="C47" s="15"/>
      <c r="D47" s="60"/>
      <c r="E47" s="60"/>
      <c r="F47" s="60"/>
      <c r="G47" s="60"/>
      <c r="H47" s="60"/>
      <c r="I47" s="60"/>
      <c r="J47" s="60"/>
      <c r="K47" s="60"/>
      <c r="L47" s="60"/>
      <c r="M47" s="10"/>
      <c r="N47" s="67"/>
      <c r="O47" s="6"/>
    </row>
    <row r="48" spans="1:15" x14ac:dyDescent="0.25">
      <c r="A48" s="10"/>
      <c r="B48" s="10"/>
      <c r="C48" s="10"/>
      <c r="D48" s="10"/>
      <c r="E48" s="10"/>
      <c r="F48" s="10"/>
      <c r="G48" s="10"/>
      <c r="H48" s="10"/>
      <c r="I48" s="10"/>
      <c r="J48" s="10"/>
      <c r="K48" s="10"/>
      <c r="L48" s="10"/>
      <c r="M48" s="10"/>
      <c r="N48" s="67"/>
      <c r="O48" s="6"/>
    </row>
    <row r="49" spans="4:5" x14ac:dyDescent="0.25">
      <c r="D49" s="1"/>
      <c r="E49" s="1"/>
    </row>
    <row r="51" spans="4:5" x14ac:dyDescent="0.25">
      <c r="D51" s="5"/>
      <c r="E51" s="5"/>
    </row>
  </sheetData>
  <mergeCells count="4">
    <mergeCell ref="B3:D3"/>
    <mergeCell ref="D42:L42"/>
    <mergeCell ref="D44:L44"/>
    <mergeCell ref="D46:L46"/>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134"/>
  <sheetViews>
    <sheetView topLeftCell="E46" workbookViewId="0">
      <selection activeCell="D74" sqref="D74"/>
    </sheetView>
  </sheetViews>
  <sheetFormatPr defaultRowHeight="15" x14ac:dyDescent="0.25"/>
  <cols>
    <col min="1" max="1" width="6.42578125" style="3" customWidth="1"/>
    <col min="2" max="2" width="14.7109375" customWidth="1"/>
    <col min="3" max="3" width="29.28515625" customWidth="1"/>
    <col min="4" max="4" width="34.7109375" customWidth="1"/>
    <col min="5" max="5" width="26.7109375" customWidth="1"/>
    <col min="6" max="6" width="29.5703125" customWidth="1"/>
    <col min="7" max="7" width="23.28515625" customWidth="1"/>
    <col min="8" max="8" width="27.5703125" style="70" customWidth="1"/>
    <col min="9" max="9" width="8.7109375" style="70"/>
  </cols>
  <sheetData>
    <row r="1" spans="1:13" x14ac:dyDescent="0.25">
      <c r="A1" s="45" t="s">
        <v>346</v>
      </c>
      <c r="B1" s="11"/>
      <c r="C1" s="10"/>
      <c r="D1" s="10"/>
      <c r="E1" s="10"/>
      <c r="F1" s="10"/>
      <c r="G1" s="10"/>
      <c r="H1" s="68"/>
      <c r="I1" s="69"/>
      <c r="J1" s="6"/>
      <c r="K1" s="6"/>
      <c r="L1" s="6"/>
      <c r="M1" s="6"/>
    </row>
    <row r="2" spans="1:13" x14ac:dyDescent="0.25">
      <c r="A2" s="45"/>
      <c r="B2" s="11"/>
      <c r="C2" s="10"/>
      <c r="D2" s="10"/>
      <c r="E2" s="10"/>
      <c r="F2" s="10"/>
      <c r="G2" s="10"/>
      <c r="H2" s="72" t="s">
        <v>371</v>
      </c>
      <c r="I2" s="69"/>
      <c r="J2" s="6"/>
      <c r="K2" s="6"/>
      <c r="L2" s="6"/>
      <c r="M2" s="6"/>
    </row>
    <row r="3" spans="1:13" x14ac:dyDescent="0.25">
      <c r="A3" s="153">
        <v>11</v>
      </c>
      <c r="B3" s="9" t="s">
        <v>511</v>
      </c>
      <c r="C3" s="10"/>
      <c r="D3" s="10"/>
      <c r="E3" s="73" t="s">
        <v>388</v>
      </c>
      <c r="F3" s="10"/>
      <c r="G3" s="10"/>
      <c r="H3" s="71" t="s">
        <v>387</v>
      </c>
      <c r="I3" s="69"/>
      <c r="J3" s="6"/>
      <c r="K3" s="6"/>
      <c r="L3" s="6"/>
      <c r="M3" s="6"/>
    </row>
    <row r="4" spans="1:13" x14ac:dyDescent="0.25">
      <c r="A4" s="96"/>
      <c r="B4" s="11"/>
      <c r="C4" s="64" t="s">
        <v>361</v>
      </c>
      <c r="D4" s="134" t="s">
        <v>352</v>
      </c>
      <c r="E4" s="98" t="s">
        <v>361</v>
      </c>
      <c r="F4" s="10"/>
      <c r="G4" s="19"/>
      <c r="H4" s="72" t="s">
        <v>470</v>
      </c>
      <c r="I4" s="141"/>
      <c r="J4" s="67"/>
      <c r="K4" s="6"/>
      <c r="L4" s="6"/>
      <c r="M4" s="6"/>
    </row>
    <row r="5" spans="1:13" ht="46.9" customHeight="1" x14ac:dyDescent="0.25">
      <c r="A5" s="96"/>
      <c r="B5" s="11"/>
      <c r="C5" s="29">
        <f>IF(D4='ApprovalLookups old'!A2,'ApprovalLookups old'!B2,IF(D4='ApprovalLookups old'!A3,'ApprovalLookups old'!B3,0))</f>
        <v>0</v>
      </c>
      <c r="D5" s="66" t="s">
        <v>368</v>
      </c>
      <c r="E5" s="16" t="s">
        <v>232</v>
      </c>
      <c r="F5" s="10"/>
      <c r="G5" s="117"/>
      <c r="H5" s="72" t="s">
        <v>523</v>
      </c>
      <c r="I5" s="69"/>
      <c r="J5" s="6"/>
      <c r="K5" s="6"/>
      <c r="L5" s="6"/>
      <c r="M5" s="6"/>
    </row>
    <row r="6" spans="1:13" x14ac:dyDescent="0.25">
      <c r="A6" s="96"/>
      <c r="B6" s="10"/>
      <c r="C6" s="29"/>
      <c r="D6" s="66" t="s">
        <v>367</v>
      </c>
      <c r="E6" s="16" t="s">
        <v>362</v>
      </c>
      <c r="F6" s="10"/>
      <c r="G6" s="10"/>
      <c r="H6" s="72" t="s">
        <v>393</v>
      </c>
      <c r="I6" s="69"/>
      <c r="J6" s="6"/>
      <c r="K6" s="6"/>
      <c r="L6" s="6"/>
      <c r="M6" s="6"/>
    </row>
    <row r="7" spans="1:13" x14ac:dyDescent="0.25">
      <c r="A7" s="96"/>
      <c r="B7" s="10"/>
      <c r="C7" s="29"/>
      <c r="D7" s="66" t="s">
        <v>352</v>
      </c>
      <c r="E7" s="76"/>
      <c r="F7" s="119"/>
      <c r="G7" s="10"/>
      <c r="H7" s="89" t="s">
        <v>524</v>
      </c>
      <c r="I7" s="69"/>
      <c r="J7" s="6"/>
      <c r="K7" s="6"/>
      <c r="L7" s="6"/>
      <c r="M7" s="6"/>
    </row>
    <row r="8" spans="1:13" x14ac:dyDescent="0.25">
      <c r="A8" s="96"/>
      <c r="B8" s="9"/>
      <c r="C8" s="10"/>
      <c r="D8" s="10"/>
      <c r="E8" s="73"/>
      <c r="F8" s="19"/>
      <c r="G8" s="10"/>
      <c r="H8" s="71"/>
      <c r="I8" s="69"/>
      <c r="J8" s="6"/>
      <c r="K8" s="6"/>
      <c r="L8" s="6"/>
      <c r="M8" s="6"/>
    </row>
    <row r="9" spans="1:13" ht="14.65" customHeight="1" x14ac:dyDescent="0.25">
      <c r="A9" s="96"/>
      <c r="B9" s="11"/>
      <c r="C9" s="64" t="s">
        <v>355</v>
      </c>
      <c r="D9" s="38" t="s">
        <v>352</v>
      </c>
      <c r="E9" s="98" t="s">
        <v>355</v>
      </c>
      <c r="F9" s="39"/>
      <c r="G9" s="19"/>
      <c r="H9" s="89" t="s">
        <v>471</v>
      </c>
      <c r="I9" s="69"/>
      <c r="J9" s="6"/>
      <c r="K9" s="6"/>
      <c r="L9" s="6"/>
      <c r="M9" s="6"/>
    </row>
    <row r="10" spans="1:13" x14ac:dyDescent="0.25">
      <c r="A10" s="96"/>
      <c r="B10" s="11"/>
      <c r="C10" s="29">
        <f>IF(D9='ApprovalLookups old'!C2,'ApprovalLookups old'!D2,IF(D9='ApprovalLookups old'!C3,'ApprovalLookups old'!D3,IF(D9='ApprovalLookups old'!C4,'ApprovalLookups old'!D4,0)))</f>
        <v>0</v>
      </c>
      <c r="D10" s="37" t="s">
        <v>356</v>
      </c>
      <c r="E10" s="16" t="s">
        <v>357</v>
      </c>
      <c r="F10" s="19"/>
      <c r="G10" s="152"/>
      <c r="H10" s="89" t="s">
        <v>528</v>
      </c>
      <c r="I10" s="69"/>
      <c r="J10" s="6"/>
      <c r="K10" s="6"/>
      <c r="L10" s="6"/>
      <c r="M10" s="6"/>
    </row>
    <row r="11" spans="1:13" x14ac:dyDescent="0.25">
      <c r="A11" s="96"/>
      <c r="B11" s="11"/>
      <c r="C11" s="10"/>
      <c r="D11" s="37" t="s">
        <v>359</v>
      </c>
      <c r="E11" s="16" t="s">
        <v>358</v>
      </c>
      <c r="F11" s="19"/>
      <c r="G11" s="10"/>
      <c r="H11" s="89" t="s">
        <v>526</v>
      </c>
      <c r="I11" s="69"/>
      <c r="J11" s="6"/>
      <c r="K11" s="6"/>
      <c r="L11" s="6"/>
      <c r="M11" s="6"/>
    </row>
    <row r="12" spans="1:13" x14ac:dyDescent="0.25">
      <c r="A12" s="96"/>
      <c r="B12" s="11"/>
      <c r="C12" s="10"/>
      <c r="D12" s="37" t="s">
        <v>391</v>
      </c>
      <c r="E12" s="16" t="s">
        <v>360</v>
      </c>
      <c r="F12" s="19"/>
      <c r="G12" s="10"/>
      <c r="H12" s="89" t="s">
        <v>527</v>
      </c>
      <c r="I12" s="69"/>
      <c r="J12" s="6"/>
      <c r="K12" s="6"/>
      <c r="L12" s="6"/>
      <c r="M12" s="6"/>
    </row>
    <row r="13" spans="1:13" x14ac:dyDescent="0.25">
      <c r="A13" s="96"/>
      <c r="B13" s="11"/>
      <c r="C13" s="10"/>
      <c r="D13" s="37" t="s">
        <v>352</v>
      </c>
      <c r="E13" s="84"/>
      <c r="F13" s="118"/>
      <c r="G13" s="10"/>
      <c r="H13" s="89" t="s">
        <v>525</v>
      </c>
      <c r="I13" s="69"/>
      <c r="J13" s="6"/>
      <c r="K13" s="6"/>
      <c r="L13" s="6"/>
      <c r="M13" s="6"/>
    </row>
    <row r="14" spans="1:13" x14ac:dyDescent="0.25">
      <c r="A14" s="96"/>
      <c r="B14" s="11"/>
      <c r="C14" s="10"/>
      <c r="D14" s="10"/>
      <c r="E14" s="10"/>
      <c r="F14" s="10"/>
      <c r="G14" s="10"/>
      <c r="H14" s="72"/>
      <c r="I14" s="69"/>
      <c r="J14" s="6"/>
      <c r="K14" s="6"/>
      <c r="L14" s="6"/>
      <c r="M14" s="6"/>
    </row>
    <row r="15" spans="1:13" x14ac:dyDescent="0.25">
      <c r="A15" s="101"/>
      <c r="B15" s="19"/>
      <c r="C15" s="77" t="s">
        <v>196</v>
      </c>
      <c r="D15" s="77"/>
      <c r="E15" s="133" t="s">
        <v>190</v>
      </c>
      <c r="F15" s="134" t="s">
        <v>271</v>
      </c>
      <c r="G15" s="36" t="s">
        <v>429</v>
      </c>
      <c r="H15" s="36" t="s">
        <v>431</v>
      </c>
      <c r="I15" s="69"/>
      <c r="J15" s="6"/>
      <c r="K15" s="6"/>
      <c r="L15" s="6"/>
      <c r="M15" s="6"/>
    </row>
    <row r="16" spans="1:13" x14ac:dyDescent="0.25">
      <c r="A16" s="101"/>
      <c r="B16" s="19"/>
      <c r="C16" s="77" t="s">
        <v>197</v>
      </c>
      <c r="D16" s="77"/>
      <c r="E16" s="133" t="s">
        <v>191</v>
      </c>
      <c r="F16" s="134" t="s">
        <v>271</v>
      </c>
      <c r="G16" s="36" t="s">
        <v>430</v>
      </c>
      <c r="H16" s="36" t="s">
        <v>431</v>
      </c>
      <c r="I16" s="69"/>
      <c r="J16" s="6"/>
      <c r="K16" s="6"/>
      <c r="L16" s="6"/>
      <c r="M16" s="6"/>
    </row>
    <row r="17" spans="1:13" x14ac:dyDescent="0.25">
      <c r="A17" s="95"/>
      <c r="B17" s="19"/>
      <c r="C17" s="79" t="s">
        <v>198</v>
      </c>
      <c r="D17" s="78"/>
      <c r="E17" s="25"/>
      <c r="F17" s="80"/>
      <c r="G17" s="10"/>
      <c r="H17" s="36" t="s">
        <v>452</v>
      </c>
      <c r="I17" s="69"/>
      <c r="J17" s="6"/>
      <c r="K17" s="6"/>
      <c r="L17" s="6"/>
      <c r="M17" s="6"/>
    </row>
    <row r="18" spans="1:13" x14ac:dyDescent="0.25">
      <c r="A18" s="95"/>
      <c r="B18" s="19"/>
      <c r="C18" s="79" t="s">
        <v>199</v>
      </c>
      <c r="D18" s="78"/>
      <c r="E18" s="51"/>
      <c r="F18" s="23"/>
      <c r="G18" s="42"/>
      <c r="H18" s="36" t="s">
        <v>427</v>
      </c>
      <c r="I18" s="69"/>
      <c r="J18" s="6"/>
      <c r="K18" s="6"/>
      <c r="L18" s="6"/>
      <c r="M18" s="6"/>
    </row>
    <row r="19" spans="1:13" x14ac:dyDescent="0.25">
      <c r="A19" s="95"/>
      <c r="B19" s="19"/>
      <c r="C19" s="79" t="s">
        <v>200</v>
      </c>
      <c r="D19" s="78"/>
      <c r="E19" s="51"/>
      <c r="F19" s="23"/>
      <c r="G19" s="42"/>
      <c r="H19" s="36" t="s">
        <v>428</v>
      </c>
      <c r="I19" s="69"/>
      <c r="J19" s="6"/>
      <c r="K19" s="6"/>
      <c r="L19" s="6"/>
      <c r="M19" s="6"/>
    </row>
    <row r="20" spans="1:13" x14ac:dyDescent="0.25">
      <c r="A20" s="95"/>
      <c r="B20" s="19"/>
      <c r="C20" s="79" t="s">
        <v>201</v>
      </c>
      <c r="D20" s="78"/>
      <c r="E20" s="51"/>
      <c r="F20" s="23"/>
      <c r="G20" s="15"/>
      <c r="H20" s="36" t="s">
        <v>426</v>
      </c>
      <c r="I20" s="69"/>
      <c r="J20" s="6"/>
      <c r="K20" s="6"/>
      <c r="L20" s="6"/>
      <c r="M20" s="6"/>
    </row>
    <row r="21" spans="1:13" x14ac:dyDescent="0.25">
      <c r="A21" s="95"/>
      <c r="B21" s="19"/>
      <c r="C21" s="79" t="s">
        <v>202</v>
      </c>
      <c r="D21" s="79"/>
      <c r="E21" s="25"/>
      <c r="F21" s="23"/>
      <c r="G21" s="10"/>
      <c r="H21" s="36" t="s">
        <v>425</v>
      </c>
      <c r="I21" s="69"/>
      <c r="J21" s="6"/>
      <c r="K21" s="6"/>
      <c r="L21" s="6"/>
      <c r="M21" s="6"/>
    </row>
    <row r="22" spans="1:13" ht="42.6" customHeight="1" x14ac:dyDescent="0.25">
      <c r="A22" s="100"/>
      <c r="B22" s="97"/>
      <c r="C22" s="79" t="s">
        <v>203</v>
      </c>
      <c r="D22" s="79"/>
      <c r="E22" s="22" t="s">
        <v>204</v>
      </c>
      <c r="F22" s="156" t="s">
        <v>271</v>
      </c>
      <c r="G22" s="36" t="s">
        <v>451</v>
      </c>
      <c r="H22" s="36" t="s">
        <v>472</v>
      </c>
      <c r="I22" s="69"/>
      <c r="J22" s="6"/>
      <c r="K22" s="6"/>
      <c r="L22" s="6"/>
      <c r="M22" s="6"/>
    </row>
    <row r="23" spans="1:13" x14ac:dyDescent="0.25">
      <c r="A23" s="45"/>
      <c r="B23" s="11"/>
      <c r="C23" s="29"/>
      <c r="D23" s="24"/>
      <c r="E23" s="42"/>
      <c r="F23" s="10"/>
      <c r="G23" s="10"/>
      <c r="H23" s="72"/>
      <c r="I23" s="69"/>
      <c r="J23" s="6"/>
      <c r="K23" s="6"/>
      <c r="L23" s="6"/>
      <c r="M23" s="6"/>
    </row>
    <row r="24" spans="1:13" x14ac:dyDescent="0.25">
      <c r="A24" s="11"/>
      <c r="B24" s="10"/>
      <c r="C24" s="10"/>
      <c r="D24" s="10"/>
      <c r="E24" s="10"/>
      <c r="F24" s="10"/>
      <c r="G24" s="10"/>
      <c r="H24" s="72"/>
      <c r="I24" s="69"/>
      <c r="J24" s="6"/>
      <c r="K24" s="6"/>
      <c r="L24" s="6"/>
      <c r="M24" s="6"/>
    </row>
    <row r="25" spans="1:13" x14ac:dyDescent="0.25">
      <c r="A25" s="34">
        <v>12</v>
      </c>
      <c r="B25" s="8" t="s">
        <v>512</v>
      </c>
      <c r="C25" s="10"/>
      <c r="D25" s="10"/>
      <c r="E25" s="10"/>
      <c r="F25" s="10"/>
      <c r="G25" s="10"/>
      <c r="H25" s="72"/>
      <c r="I25" s="69"/>
      <c r="J25" s="6"/>
      <c r="K25" s="6"/>
      <c r="L25" s="6"/>
      <c r="M25" s="6"/>
    </row>
    <row r="26" spans="1:13" x14ac:dyDescent="0.25">
      <c r="A26" s="12"/>
      <c r="B26" s="10"/>
      <c r="C26" s="17" t="s">
        <v>19</v>
      </c>
      <c r="D26" s="14" t="s">
        <v>20</v>
      </c>
      <c r="E26" s="14"/>
      <c r="F26" s="15"/>
      <c r="G26" s="10"/>
      <c r="H26" s="74" t="s">
        <v>445</v>
      </c>
      <c r="I26" s="69"/>
      <c r="J26" s="6"/>
      <c r="K26" s="6"/>
      <c r="L26" s="6"/>
      <c r="M26" s="6"/>
    </row>
    <row r="27" spans="1:13" x14ac:dyDescent="0.25">
      <c r="A27" s="12"/>
      <c r="B27" s="10"/>
      <c r="C27" s="10"/>
      <c r="D27" s="14" t="s">
        <v>21</v>
      </c>
      <c r="E27" s="14"/>
      <c r="F27" s="15"/>
      <c r="G27" s="10"/>
      <c r="H27" s="74" t="s">
        <v>445</v>
      </c>
      <c r="I27" s="69"/>
      <c r="J27" s="6"/>
      <c r="K27" s="6"/>
      <c r="L27" s="6"/>
      <c r="M27" s="6"/>
    </row>
    <row r="28" spans="1:13" x14ac:dyDescent="0.25">
      <c r="A28" s="12"/>
      <c r="B28" s="10"/>
      <c r="C28" s="10"/>
      <c r="D28" s="14" t="s">
        <v>22</v>
      </c>
      <c r="E28" s="14"/>
      <c r="F28" s="15"/>
      <c r="G28" s="10"/>
      <c r="H28" s="74" t="s">
        <v>445</v>
      </c>
      <c r="I28" s="69"/>
      <c r="J28" s="6"/>
      <c r="K28" s="6"/>
      <c r="L28" s="6"/>
      <c r="M28" s="6"/>
    </row>
    <row r="29" spans="1:13" x14ac:dyDescent="0.25">
      <c r="A29" s="12"/>
      <c r="B29" s="10"/>
      <c r="C29" s="10"/>
      <c r="D29" s="14" t="s">
        <v>23</v>
      </c>
      <c r="E29" s="14"/>
      <c r="F29" s="15"/>
      <c r="G29" s="10"/>
      <c r="H29" s="74" t="s">
        <v>445</v>
      </c>
      <c r="I29" s="69"/>
      <c r="J29" s="6"/>
      <c r="K29" s="6"/>
      <c r="L29" s="6"/>
      <c r="M29" s="6"/>
    </row>
    <row r="30" spans="1:13" x14ac:dyDescent="0.25">
      <c r="A30" s="12"/>
      <c r="B30" s="10"/>
      <c r="C30" s="10"/>
      <c r="D30" s="14" t="s">
        <v>24</v>
      </c>
      <c r="E30" s="14"/>
      <c r="F30" s="15"/>
      <c r="G30" s="10"/>
      <c r="H30" s="74" t="s">
        <v>445</v>
      </c>
      <c r="I30" s="69"/>
      <c r="J30" s="6"/>
      <c r="K30" s="6"/>
      <c r="L30" s="6"/>
      <c r="M30" s="6"/>
    </row>
    <row r="31" spans="1:13" x14ac:dyDescent="0.25">
      <c r="A31" s="12"/>
      <c r="B31" s="10"/>
      <c r="C31" s="10"/>
      <c r="D31" s="14" t="s">
        <v>331</v>
      </c>
      <c r="E31" s="14"/>
      <c r="F31" s="15"/>
      <c r="G31" s="10"/>
      <c r="H31" s="74" t="s">
        <v>378</v>
      </c>
      <c r="I31" s="69"/>
      <c r="J31" s="6"/>
      <c r="K31" s="6"/>
      <c r="L31" s="6"/>
      <c r="M31" s="6"/>
    </row>
    <row r="32" spans="1:13" x14ac:dyDescent="0.25">
      <c r="A32" s="12"/>
      <c r="B32" s="10"/>
      <c r="C32" s="10"/>
      <c r="D32" s="31" t="s">
        <v>14</v>
      </c>
      <c r="E32" s="14"/>
      <c r="F32" s="15"/>
      <c r="G32" s="10"/>
      <c r="H32" s="74" t="s">
        <v>445</v>
      </c>
      <c r="I32" s="69"/>
      <c r="J32" s="6"/>
      <c r="K32" s="6"/>
      <c r="L32" s="6"/>
      <c r="M32" s="6"/>
    </row>
    <row r="33" spans="1:13" x14ac:dyDescent="0.25">
      <c r="A33" s="12"/>
      <c r="B33" s="10"/>
      <c r="C33" s="10"/>
      <c r="D33" s="10"/>
      <c r="E33" s="10"/>
      <c r="F33" s="10"/>
      <c r="G33" s="10"/>
      <c r="H33" s="72"/>
      <c r="I33" s="69"/>
      <c r="J33" s="6"/>
      <c r="K33" s="6"/>
      <c r="L33" s="6"/>
      <c r="M33" s="6"/>
    </row>
    <row r="34" spans="1:13" x14ac:dyDescent="0.25">
      <c r="A34" s="34">
        <v>13</v>
      </c>
      <c r="B34" s="8" t="s">
        <v>71</v>
      </c>
      <c r="C34" s="10"/>
      <c r="D34" s="10"/>
      <c r="E34" s="10"/>
      <c r="F34" s="10"/>
      <c r="G34" s="10"/>
      <c r="H34" s="72" t="s">
        <v>372</v>
      </c>
      <c r="I34" s="69"/>
      <c r="J34" s="6"/>
      <c r="K34" s="6"/>
      <c r="L34" s="6"/>
      <c r="M34" s="6"/>
    </row>
    <row r="35" spans="1:13" ht="29.25" x14ac:dyDescent="0.25">
      <c r="A35" s="11"/>
      <c r="B35" s="10"/>
      <c r="C35" s="46" t="s">
        <v>7</v>
      </c>
      <c r="D35" s="47"/>
      <c r="E35" s="81" t="s">
        <v>381</v>
      </c>
      <c r="F35" s="48" t="s">
        <v>12</v>
      </c>
      <c r="G35" s="14"/>
      <c r="H35" s="72" t="s">
        <v>444</v>
      </c>
      <c r="I35" s="69"/>
      <c r="J35" s="6"/>
      <c r="K35" s="6"/>
      <c r="L35" s="6"/>
      <c r="M35" s="6"/>
    </row>
    <row r="36" spans="1:13" x14ac:dyDescent="0.25">
      <c r="A36" s="11"/>
      <c r="B36" s="10"/>
      <c r="C36" s="130" t="s">
        <v>8</v>
      </c>
      <c r="D36" s="14"/>
      <c r="E36" s="82" t="s">
        <v>378</v>
      </c>
      <c r="F36" s="48" t="s">
        <v>13</v>
      </c>
      <c r="G36" s="14"/>
      <c r="H36" s="72" t="s">
        <v>444</v>
      </c>
      <c r="I36" s="69"/>
      <c r="J36" s="6"/>
      <c r="K36" s="6"/>
      <c r="L36" s="6"/>
      <c r="M36" s="6"/>
    </row>
    <row r="37" spans="1:13" x14ac:dyDescent="0.25">
      <c r="A37" s="11"/>
      <c r="B37" s="10"/>
      <c r="C37" s="46" t="s">
        <v>9</v>
      </c>
      <c r="D37" s="62" t="s">
        <v>271</v>
      </c>
      <c r="E37" s="83" t="s">
        <v>379</v>
      </c>
      <c r="F37" s="10"/>
      <c r="G37" s="14"/>
      <c r="H37" s="72" t="s">
        <v>444</v>
      </c>
      <c r="I37" s="69"/>
      <c r="J37" s="6"/>
      <c r="K37" s="6"/>
      <c r="L37" s="6"/>
      <c r="M37" s="6"/>
    </row>
    <row r="38" spans="1:13" x14ac:dyDescent="0.25">
      <c r="A38" s="11"/>
      <c r="B38" s="10"/>
      <c r="C38" s="63"/>
      <c r="D38" s="10"/>
      <c r="E38" s="83"/>
      <c r="F38" s="10"/>
      <c r="G38" s="14"/>
      <c r="H38" s="72" t="s">
        <v>444</v>
      </c>
      <c r="I38" s="69"/>
      <c r="J38" s="6"/>
      <c r="K38" s="6"/>
      <c r="L38" s="6"/>
      <c r="M38" s="6"/>
    </row>
    <row r="39" spans="1:13" x14ac:dyDescent="0.25">
      <c r="A39" s="11"/>
      <c r="B39" s="10"/>
      <c r="C39" s="63"/>
      <c r="D39" s="10"/>
      <c r="E39" s="83"/>
      <c r="F39" s="10"/>
      <c r="G39" s="14"/>
      <c r="H39" s="72" t="s">
        <v>444</v>
      </c>
      <c r="I39" s="69"/>
      <c r="J39" s="6"/>
      <c r="K39" s="6"/>
      <c r="L39" s="6"/>
      <c r="M39" s="6"/>
    </row>
    <row r="40" spans="1:13" x14ac:dyDescent="0.25">
      <c r="A40" s="11"/>
      <c r="B40" s="10"/>
      <c r="C40" s="50" t="s">
        <v>179</v>
      </c>
      <c r="D40" s="129"/>
      <c r="E40" s="36" t="s">
        <v>375</v>
      </c>
      <c r="F40" s="15"/>
      <c r="G40" s="14"/>
      <c r="H40" s="72" t="s">
        <v>444</v>
      </c>
      <c r="I40" s="142"/>
      <c r="J40" s="143"/>
      <c r="K40" s="6"/>
      <c r="L40" s="6"/>
      <c r="M40" s="6"/>
    </row>
    <row r="41" spans="1:13" x14ac:dyDescent="0.25">
      <c r="A41" s="11"/>
      <c r="B41" s="10"/>
      <c r="C41" s="50" t="s">
        <v>10</v>
      </c>
      <c r="D41" s="14"/>
      <c r="E41" s="36" t="s">
        <v>378</v>
      </c>
      <c r="F41" s="31" t="s">
        <v>14</v>
      </c>
      <c r="G41" s="14"/>
      <c r="H41" s="72" t="s">
        <v>444</v>
      </c>
      <c r="I41" s="142"/>
      <c r="J41" s="143"/>
      <c r="K41" s="6"/>
      <c r="L41" s="6"/>
      <c r="M41" s="6"/>
    </row>
    <row r="42" spans="1:13" x14ac:dyDescent="0.25">
      <c r="A42" s="11"/>
      <c r="B42" s="10"/>
      <c r="C42" s="50" t="s">
        <v>11</v>
      </c>
      <c r="D42" s="14"/>
      <c r="E42" s="36" t="s">
        <v>378</v>
      </c>
      <c r="F42" s="10"/>
      <c r="G42" s="10"/>
      <c r="H42" s="72"/>
      <c r="I42" s="69"/>
      <c r="J42" s="6"/>
      <c r="K42" s="6"/>
      <c r="L42" s="6"/>
      <c r="M42" s="6"/>
    </row>
    <row r="43" spans="1:13" x14ac:dyDescent="0.25">
      <c r="A43" s="11"/>
      <c r="B43" s="10"/>
      <c r="C43" s="44"/>
      <c r="D43" s="23"/>
      <c r="E43" s="23"/>
      <c r="F43" s="10"/>
      <c r="G43" s="10"/>
      <c r="H43" s="72"/>
      <c r="I43" s="69"/>
      <c r="J43" s="6"/>
      <c r="K43" s="6"/>
      <c r="L43" s="6"/>
      <c r="M43" s="6"/>
    </row>
    <row r="44" spans="1:13" x14ac:dyDescent="0.25">
      <c r="A44" s="11"/>
      <c r="B44" s="10"/>
      <c r="C44" s="10"/>
      <c r="D44" s="10"/>
      <c r="E44" s="10"/>
      <c r="F44" s="10"/>
      <c r="G44" s="10"/>
      <c r="H44" s="72"/>
      <c r="I44" s="142"/>
      <c r="J44" s="143"/>
      <c r="K44" s="6"/>
      <c r="L44" s="6"/>
      <c r="M44" s="6"/>
    </row>
    <row r="45" spans="1:13" x14ac:dyDescent="0.25">
      <c r="A45" s="34">
        <v>14</v>
      </c>
      <c r="B45" s="8" t="s">
        <v>70</v>
      </c>
      <c r="C45" s="10"/>
      <c r="D45" s="10"/>
      <c r="E45" s="10"/>
      <c r="F45" s="10"/>
      <c r="G45" s="10"/>
      <c r="H45" s="88" t="s">
        <v>443</v>
      </c>
      <c r="I45" s="142"/>
      <c r="J45" s="143"/>
      <c r="K45" s="6"/>
      <c r="L45" s="6"/>
      <c r="M45" s="6"/>
    </row>
    <row r="46" spans="1:13" x14ac:dyDescent="0.25">
      <c r="A46" s="11"/>
      <c r="B46" s="10"/>
      <c r="C46" s="10"/>
      <c r="D46" s="134" t="s">
        <v>271</v>
      </c>
      <c r="E46" s="32" t="s">
        <v>270</v>
      </c>
      <c r="F46" s="98" t="s">
        <v>119</v>
      </c>
      <c r="G46" s="152"/>
      <c r="H46" s="75" t="s">
        <v>613</v>
      </c>
      <c r="I46" s="142"/>
      <c r="J46" s="143"/>
      <c r="K46" s="6"/>
      <c r="L46" s="6"/>
      <c r="M46" s="6"/>
    </row>
    <row r="47" spans="1:13" x14ac:dyDescent="0.25">
      <c r="A47" s="11"/>
      <c r="B47" s="631" t="s">
        <v>115</v>
      </c>
      <c r="C47" s="631"/>
      <c r="D47" s="52" t="s">
        <v>194</v>
      </c>
      <c r="E47" s="129"/>
      <c r="F47" s="16" t="s">
        <v>234</v>
      </c>
      <c r="G47" s="10"/>
      <c r="H47" s="75" t="s">
        <v>612</v>
      </c>
      <c r="I47" s="142"/>
      <c r="J47" s="143"/>
      <c r="K47" s="6"/>
      <c r="L47" s="6"/>
      <c r="M47" s="6"/>
    </row>
    <row r="48" spans="1:13" ht="29.25" x14ac:dyDescent="0.25">
      <c r="A48" s="11"/>
      <c r="B48" s="631" t="s">
        <v>115</v>
      </c>
      <c r="C48" s="631"/>
      <c r="D48" s="53" t="s">
        <v>192</v>
      </c>
      <c r="E48" s="129"/>
      <c r="F48" s="18" t="s">
        <v>230</v>
      </c>
      <c r="G48" s="10"/>
      <c r="H48" s="75" t="s">
        <v>619</v>
      </c>
      <c r="I48" s="142"/>
      <c r="J48" s="143"/>
      <c r="K48" s="6"/>
      <c r="L48" s="6"/>
      <c r="M48" s="6"/>
    </row>
    <row r="49" spans="1:13" ht="29.25" x14ac:dyDescent="0.25">
      <c r="A49" s="11"/>
      <c r="B49" s="631" t="s">
        <v>115</v>
      </c>
      <c r="C49" s="631"/>
      <c r="D49" s="53" t="s">
        <v>193</v>
      </c>
      <c r="E49" s="129"/>
      <c r="F49" s="18" t="s">
        <v>231</v>
      </c>
      <c r="G49" s="10"/>
      <c r="H49" s="75" t="s">
        <v>620</v>
      </c>
      <c r="I49" s="142"/>
      <c r="J49" s="143"/>
      <c r="K49" s="6"/>
      <c r="L49" s="6"/>
      <c r="M49" s="6"/>
    </row>
    <row r="50" spans="1:13" x14ac:dyDescent="0.25">
      <c r="A50" s="11"/>
      <c r="B50" s="631" t="s">
        <v>115</v>
      </c>
      <c r="C50" s="631"/>
      <c r="D50" s="22" t="s">
        <v>76</v>
      </c>
      <c r="E50" s="129"/>
      <c r="F50" s="10"/>
      <c r="G50" s="10"/>
      <c r="H50" s="75" t="s">
        <v>378</v>
      </c>
      <c r="I50" s="142"/>
      <c r="J50" s="143"/>
      <c r="K50" s="6"/>
      <c r="L50" s="6"/>
      <c r="M50" s="6"/>
    </row>
    <row r="51" spans="1:13" x14ac:dyDescent="0.25">
      <c r="A51" s="11"/>
      <c r="B51" s="631" t="s">
        <v>115</v>
      </c>
      <c r="C51" s="631"/>
      <c r="D51" s="31" t="s">
        <v>77</v>
      </c>
      <c r="E51" s="129"/>
      <c r="F51" s="16" t="s">
        <v>233</v>
      </c>
      <c r="G51" s="10"/>
      <c r="H51" s="75" t="s">
        <v>621</v>
      </c>
      <c r="I51" s="142"/>
      <c r="J51" s="143"/>
      <c r="K51" s="6"/>
      <c r="L51" s="6"/>
      <c r="M51" s="6"/>
    </row>
    <row r="52" spans="1:13" x14ac:dyDescent="0.25">
      <c r="A52" s="11"/>
      <c r="B52" s="631" t="s">
        <v>115</v>
      </c>
      <c r="C52" s="631"/>
      <c r="D52" s="14" t="s">
        <v>80</v>
      </c>
      <c r="E52" s="129"/>
      <c r="F52" s="18" t="s">
        <v>232</v>
      </c>
      <c r="G52" s="10"/>
      <c r="H52" s="75" t="s">
        <v>623</v>
      </c>
      <c r="I52" s="142"/>
      <c r="J52" s="143"/>
      <c r="K52" s="6"/>
      <c r="L52" s="6"/>
      <c r="M52" s="6"/>
    </row>
    <row r="53" spans="1:13" x14ac:dyDescent="0.25">
      <c r="A53" s="11"/>
      <c r="B53" s="631" t="s">
        <v>115</v>
      </c>
      <c r="C53" s="631"/>
      <c r="D53" s="14" t="s">
        <v>81</v>
      </c>
      <c r="E53" s="129"/>
      <c r="F53" s="18" t="s">
        <v>232</v>
      </c>
      <c r="G53" s="10"/>
      <c r="H53" s="75" t="s">
        <v>624</v>
      </c>
      <c r="I53" s="142"/>
      <c r="J53" s="143"/>
      <c r="K53" s="6"/>
      <c r="L53" s="6"/>
      <c r="M53" s="6"/>
    </row>
    <row r="54" spans="1:13" x14ac:dyDescent="0.25">
      <c r="A54" s="11"/>
      <c r="B54" s="631" t="s">
        <v>115</v>
      </c>
      <c r="C54" s="631"/>
      <c r="D54" s="14" t="s">
        <v>82</v>
      </c>
      <c r="E54" s="129"/>
      <c r="F54" s="16" t="s">
        <v>235</v>
      </c>
      <c r="G54" s="10"/>
      <c r="H54" s="75" t="s">
        <v>627</v>
      </c>
      <c r="I54" s="142"/>
      <c r="J54" s="143"/>
      <c r="K54" s="6"/>
      <c r="L54" s="6"/>
      <c r="M54" s="6"/>
    </row>
    <row r="55" spans="1:13" x14ac:dyDescent="0.25">
      <c r="A55" s="11"/>
      <c r="B55" s="631" t="s">
        <v>115</v>
      </c>
      <c r="C55" s="631"/>
      <c r="D55" s="109" t="s">
        <v>461</v>
      </c>
      <c r="E55" s="147"/>
      <c r="F55" s="16" t="s">
        <v>599</v>
      </c>
      <c r="G55" s="10"/>
      <c r="H55" s="75" t="s">
        <v>637</v>
      </c>
      <c r="I55" s="142"/>
      <c r="J55" s="143"/>
      <c r="K55" s="6"/>
      <c r="L55" s="6"/>
      <c r="M55" s="6"/>
    </row>
    <row r="56" spans="1:13" x14ac:dyDescent="0.25">
      <c r="A56" s="11"/>
      <c r="B56" s="631" t="s">
        <v>115</v>
      </c>
      <c r="C56" s="631"/>
      <c r="D56" s="31" t="s">
        <v>474</v>
      </c>
      <c r="E56" s="129"/>
      <c r="F56" s="16" t="s">
        <v>603</v>
      </c>
      <c r="G56" s="10"/>
      <c r="H56" s="75" t="s">
        <v>638</v>
      </c>
      <c r="I56" s="142"/>
      <c r="J56" s="143"/>
      <c r="K56" s="6"/>
      <c r="L56" s="6"/>
      <c r="M56" s="6"/>
    </row>
    <row r="57" spans="1:13" x14ac:dyDescent="0.25">
      <c r="A57" s="11"/>
      <c r="B57" s="631" t="s">
        <v>115</v>
      </c>
      <c r="C57" s="631"/>
      <c r="D57" s="31" t="s">
        <v>475</v>
      </c>
      <c r="E57" s="129"/>
      <c r="F57" s="16" t="s">
        <v>604</v>
      </c>
      <c r="G57" s="10"/>
      <c r="H57" s="75" t="s">
        <v>639</v>
      </c>
      <c r="I57" s="142"/>
      <c r="J57" s="143"/>
      <c r="K57" s="6"/>
      <c r="L57" s="6"/>
      <c r="M57" s="6"/>
    </row>
    <row r="58" spans="1:13" x14ac:dyDescent="0.25">
      <c r="A58" s="11"/>
      <c r="B58" s="631" t="s">
        <v>115</v>
      </c>
      <c r="C58" s="631"/>
      <c r="D58" s="14" t="s">
        <v>83</v>
      </c>
      <c r="E58" s="14"/>
      <c r="F58" s="16" t="s">
        <v>236</v>
      </c>
      <c r="G58" s="10"/>
      <c r="H58" s="75" t="s">
        <v>378</v>
      </c>
      <c r="I58" s="142"/>
      <c r="J58" s="143"/>
      <c r="K58" s="6"/>
      <c r="L58" s="6"/>
      <c r="M58" s="6"/>
    </row>
    <row r="59" spans="1:13" x14ac:dyDescent="0.25">
      <c r="A59" s="11"/>
      <c r="B59" s="631" t="s">
        <v>115</v>
      </c>
      <c r="C59" s="631"/>
      <c r="D59" s="14" t="s">
        <v>84</v>
      </c>
      <c r="E59" s="129"/>
      <c r="F59" s="16" t="s">
        <v>233</v>
      </c>
      <c r="G59" s="10"/>
      <c r="H59" s="75" t="s">
        <v>633</v>
      </c>
      <c r="I59" s="142"/>
      <c r="J59" s="143"/>
      <c r="K59" s="6"/>
      <c r="L59" s="6"/>
      <c r="M59" s="6"/>
    </row>
    <row r="60" spans="1:13" x14ac:dyDescent="0.25">
      <c r="A60" s="11"/>
      <c r="B60" s="631" t="s">
        <v>115</v>
      </c>
      <c r="C60" s="631"/>
      <c r="D60" s="14" t="s">
        <v>86</v>
      </c>
      <c r="E60" s="129"/>
      <c r="F60" s="16" t="s">
        <v>237</v>
      </c>
      <c r="G60" s="10"/>
      <c r="H60" s="75" t="s">
        <v>630</v>
      </c>
      <c r="I60" s="142"/>
      <c r="J60" s="143"/>
      <c r="K60" s="6"/>
      <c r="L60" s="6"/>
      <c r="M60" s="6"/>
    </row>
    <row r="61" spans="1:13" x14ac:dyDescent="0.25">
      <c r="A61" s="11"/>
      <c r="B61" s="14" t="s">
        <v>115</v>
      </c>
      <c r="C61" s="134" t="s">
        <v>271</v>
      </c>
      <c r="D61" s="14" t="s">
        <v>85</v>
      </c>
      <c r="E61" s="23"/>
      <c r="F61" s="16" t="s">
        <v>239</v>
      </c>
      <c r="G61" s="10"/>
      <c r="H61" s="75" t="s">
        <v>588</v>
      </c>
      <c r="I61" s="142"/>
      <c r="J61" s="143"/>
      <c r="K61" s="6"/>
      <c r="L61" s="6"/>
      <c r="M61" s="6"/>
    </row>
    <row r="62" spans="1:13" x14ac:dyDescent="0.25">
      <c r="A62" s="11"/>
      <c r="B62" s="14" t="s">
        <v>115</v>
      </c>
      <c r="C62" s="134" t="s">
        <v>271</v>
      </c>
      <c r="D62" s="22" t="s">
        <v>224</v>
      </c>
      <c r="E62" s="23"/>
      <c r="F62" s="16" t="s">
        <v>238</v>
      </c>
      <c r="G62" s="10"/>
      <c r="H62" s="75" t="s">
        <v>561</v>
      </c>
      <c r="I62" s="142"/>
      <c r="J62" s="143"/>
      <c r="K62" s="6"/>
      <c r="L62" s="6"/>
      <c r="M62" s="6"/>
    </row>
    <row r="63" spans="1:13" x14ac:dyDescent="0.25">
      <c r="A63" s="11"/>
      <c r="B63" s="14"/>
      <c r="C63" s="156"/>
      <c r="D63" s="22"/>
      <c r="E63" s="23"/>
      <c r="F63" s="113"/>
      <c r="G63" s="10"/>
      <c r="H63" s="75" t="s">
        <v>562</v>
      </c>
      <c r="I63" s="142"/>
      <c r="J63" s="143"/>
      <c r="K63" s="6"/>
      <c r="L63" s="6"/>
      <c r="M63" s="6"/>
    </row>
    <row r="64" spans="1:13" x14ac:dyDescent="0.25">
      <c r="A64" s="11"/>
      <c r="B64" s="14"/>
      <c r="C64" s="156"/>
      <c r="D64" s="22"/>
      <c r="E64" s="23"/>
      <c r="F64" s="113"/>
      <c r="G64" s="10"/>
      <c r="H64" s="75" t="s">
        <v>584</v>
      </c>
      <c r="I64" s="142"/>
      <c r="J64" s="143"/>
      <c r="K64" s="6"/>
      <c r="L64" s="6"/>
      <c r="M64" s="6"/>
    </row>
    <row r="65" spans="1:13" x14ac:dyDescent="0.25">
      <c r="A65" s="11"/>
      <c r="B65" s="10"/>
      <c r="C65" s="15"/>
      <c r="D65" s="160" t="s">
        <v>271</v>
      </c>
      <c r="E65" s="129"/>
      <c r="F65" s="10"/>
      <c r="G65" s="10"/>
      <c r="H65" s="75" t="s">
        <v>563</v>
      </c>
      <c r="I65" s="142"/>
      <c r="J65" s="143"/>
      <c r="K65" s="6"/>
      <c r="L65" s="6"/>
      <c r="M65" s="6"/>
    </row>
    <row r="66" spans="1:13" x14ac:dyDescent="0.25">
      <c r="A66" s="11"/>
      <c r="B66" s="632" t="s">
        <v>87</v>
      </c>
      <c r="C66" s="632"/>
      <c r="D66" s="52" t="s">
        <v>194</v>
      </c>
      <c r="E66" s="129"/>
      <c r="F66" s="10"/>
      <c r="G66" s="10"/>
      <c r="H66" s="75" t="s">
        <v>564</v>
      </c>
      <c r="I66" s="142"/>
      <c r="J66" s="143"/>
      <c r="K66" s="6"/>
      <c r="L66" s="6"/>
      <c r="M66" s="6"/>
    </row>
    <row r="67" spans="1:13" x14ac:dyDescent="0.25">
      <c r="A67" s="11"/>
      <c r="B67" s="15"/>
      <c r="C67" s="15"/>
      <c r="D67" s="25"/>
      <c r="E67" s="23"/>
      <c r="F67" s="15"/>
      <c r="G67" s="10"/>
      <c r="H67" s="75" t="s">
        <v>586</v>
      </c>
      <c r="I67" s="142"/>
      <c r="J67" s="143"/>
      <c r="K67" s="6"/>
      <c r="L67" s="6"/>
      <c r="M67" s="6"/>
    </row>
    <row r="68" spans="1:13" x14ac:dyDescent="0.25">
      <c r="A68" s="11"/>
      <c r="B68" s="636" t="s">
        <v>73</v>
      </c>
      <c r="C68" s="636"/>
      <c r="D68" s="636"/>
      <c r="E68" s="129"/>
      <c r="F68" s="10"/>
      <c r="G68" s="10"/>
      <c r="H68" s="75" t="s">
        <v>585</v>
      </c>
      <c r="I68" s="142"/>
      <c r="J68" s="143"/>
      <c r="K68" s="6"/>
      <c r="L68" s="6"/>
      <c r="M68" s="6"/>
    </row>
    <row r="69" spans="1:13" x14ac:dyDescent="0.25">
      <c r="A69" s="11"/>
      <c r="B69" s="636" t="s">
        <v>74</v>
      </c>
      <c r="C69" s="636"/>
      <c r="D69" s="636"/>
      <c r="E69" s="129"/>
      <c r="F69" s="10"/>
      <c r="G69" s="10"/>
      <c r="H69" s="75" t="s">
        <v>565</v>
      </c>
      <c r="I69" s="142"/>
      <c r="J69" s="143"/>
      <c r="K69" s="6"/>
      <c r="L69" s="6"/>
      <c r="M69" s="6"/>
    </row>
    <row r="70" spans="1:13" x14ac:dyDescent="0.25">
      <c r="A70" s="11"/>
      <c r="B70" s="636" t="s">
        <v>75</v>
      </c>
      <c r="C70" s="636"/>
      <c r="D70" s="636"/>
      <c r="E70" s="129"/>
      <c r="F70" s="10"/>
      <c r="G70" s="10"/>
      <c r="H70" s="75" t="s">
        <v>566</v>
      </c>
      <c r="I70" s="142"/>
      <c r="J70" s="143"/>
      <c r="K70" s="6"/>
      <c r="L70" s="6"/>
      <c r="M70" s="6"/>
    </row>
    <row r="71" spans="1:13" x14ac:dyDescent="0.25">
      <c r="A71" s="11"/>
      <c r="B71" s="636" t="s">
        <v>78</v>
      </c>
      <c r="C71" s="636"/>
      <c r="D71" s="636"/>
      <c r="E71" s="129"/>
      <c r="F71" s="10"/>
      <c r="G71" s="10"/>
      <c r="H71" s="75" t="s">
        <v>567</v>
      </c>
      <c r="I71" s="142"/>
      <c r="J71" s="143"/>
      <c r="K71" s="6"/>
      <c r="L71" s="6"/>
      <c r="M71" s="6"/>
    </row>
    <row r="72" spans="1:13" x14ac:dyDescent="0.25">
      <c r="A72" s="11"/>
      <c r="B72" s="633" t="s">
        <v>79</v>
      </c>
      <c r="C72" s="634"/>
      <c r="D72" s="635"/>
      <c r="E72" s="129"/>
      <c r="F72" s="10"/>
      <c r="G72" s="10"/>
      <c r="H72" s="75" t="s">
        <v>568</v>
      </c>
      <c r="I72" s="142"/>
      <c r="J72" s="143"/>
      <c r="K72" s="6"/>
      <c r="L72" s="6"/>
      <c r="M72" s="6"/>
    </row>
    <row r="73" spans="1:13" x14ac:dyDescent="0.25">
      <c r="A73" s="11"/>
      <c r="B73" s="636" t="s">
        <v>113</v>
      </c>
      <c r="C73" s="636"/>
      <c r="D73" s="636"/>
      <c r="E73" s="30"/>
      <c r="F73" s="10"/>
      <c r="G73" s="10"/>
      <c r="H73" s="75" t="s">
        <v>569</v>
      </c>
      <c r="I73" s="142"/>
      <c r="J73" s="143"/>
      <c r="K73" s="6"/>
      <c r="L73" s="6"/>
      <c r="M73" s="6"/>
    </row>
    <row r="74" spans="1:13" x14ac:dyDescent="0.25">
      <c r="A74" s="11"/>
      <c r="B74" s="10"/>
      <c r="C74" s="10"/>
      <c r="D74" s="25"/>
      <c r="E74" s="23"/>
      <c r="F74" s="10"/>
      <c r="G74" s="10"/>
      <c r="H74" s="75" t="s">
        <v>570</v>
      </c>
      <c r="I74" s="142"/>
      <c r="J74" s="143"/>
      <c r="K74" s="6"/>
      <c r="L74" s="6"/>
      <c r="M74" s="6"/>
    </row>
    <row r="75" spans="1:13" x14ac:dyDescent="0.25">
      <c r="A75" s="11"/>
      <c r="B75" s="8" t="s">
        <v>513</v>
      </c>
      <c r="C75" s="10"/>
      <c r="D75" s="10"/>
      <c r="E75" s="10"/>
      <c r="F75" s="10"/>
      <c r="G75" s="10"/>
      <c r="H75" s="75" t="s">
        <v>571</v>
      </c>
      <c r="I75" s="142"/>
      <c r="J75" s="143"/>
      <c r="K75" s="6"/>
      <c r="L75" s="6"/>
      <c r="M75" s="6"/>
    </row>
    <row r="76" spans="1:13" ht="29.25" x14ac:dyDescent="0.25">
      <c r="A76" s="11"/>
      <c r="B76" s="10"/>
      <c r="C76" s="46" t="s">
        <v>117</v>
      </c>
      <c r="D76" s="638"/>
      <c r="E76" s="638"/>
      <c r="F76" s="638"/>
      <c r="G76" s="10"/>
      <c r="H76" s="75" t="s">
        <v>585</v>
      </c>
      <c r="I76" s="142"/>
      <c r="J76" s="143"/>
      <c r="K76" s="6"/>
      <c r="L76" s="6"/>
      <c r="M76" s="6"/>
    </row>
    <row r="77" spans="1:13" x14ac:dyDescent="0.25">
      <c r="A77" s="11"/>
      <c r="B77" s="10"/>
      <c r="C77" s="10"/>
      <c r="D77" s="10"/>
      <c r="E77" s="10"/>
      <c r="F77" s="10"/>
      <c r="G77" s="10"/>
      <c r="H77" s="75" t="s">
        <v>573</v>
      </c>
      <c r="I77" s="142"/>
      <c r="J77" s="143"/>
      <c r="K77" s="6"/>
      <c r="L77" s="6"/>
      <c r="M77" s="6"/>
    </row>
    <row r="78" spans="1:13" x14ac:dyDescent="0.25">
      <c r="A78" s="11"/>
      <c r="B78" s="8" t="s">
        <v>114</v>
      </c>
      <c r="C78" s="10"/>
      <c r="D78" s="10"/>
      <c r="E78" s="19"/>
      <c r="F78" s="10"/>
      <c r="G78" s="10"/>
      <c r="H78" s="75" t="s">
        <v>574</v>
      </c>
      <c r="I78" s="142"/>
      <c r="J78" s="143"/>
      <c r="K78" s="6"/>
      <c r="L78" s="6"/>
      <c r="M78" s="6"/>
    </row>
    <row r="79" spans="1:13" x14ac:dyDescent="0.25">
      <c r="A79" s="11"/>
      <c r="B79" s="35" t="s">
        <v>354</v>
      </c>
      <c r="C79" s="26" t="s">
        <v>6</v>
      </c>
      <c r="D79" s="10"/>
      <c r="E79" s="10"/>
      <c r="F79" s="10"/>
      <c r="G79" s="10"/>
      <c r="H79" s="75" t="s">
        <v>575</v>
      </c>
      <c r="I79" s="142"/>
      <c r="J79" s="143"/>
      <c r="K79" s="6"/>
      <c r="L79" s="6"/>
      <c r="M79" s="6"/>
    </row>
    <row r="80" spans="1:13" ht="28.5" x14ac:dyDescent="0.25">
      <c r="A80" s="11"/>
      <c r="B80" s="10"/>
      <c r="C80" s="40" t="s">
        <v>1</v>
      </c>
      <c r="D80" s="630" t="s">
        <v>272</v>
      </c>
      <c r="E80" s="630"/>
      <c r="F80" s="630"/>
      <c r="G80" s="10"/>
      <c r="H80" s="75" t="s">
        <v>587</v>
      </c>
      <c r="I80" s="142"/>
      <c r="J80" s="143"/>
      <c r="K80" s="6"/>
      <c r="L80" s="6"/>
      <c r="M80" s="6"/>
    </row>
    <row r="81" spans="1:13" x14ac:dyDescent="0.25">
      <c r="A81" s="11"/>
      <c r="B81" s="10"/>
      <c r="C81" s="10"/>
      <c r="D81" s="10"/>
      <c r="E81" s="10"/>
      <c r="F81" s="10"/>
      <c r="G81" s="10"/>
      <c r="H81" s="75" t="s">
        <v>576</v>
      </c>
      <c r="I81" s="142"/>
      <c r="J81" s="143"/>
      <c r="K81" s="6"/>
      <c r="L81" s="6"/>
      <c r="M81" s="6"/>
    </row>
    <row r="82" spans="1:13" x14ac:dyDescent="0.25">
      <c r="A82" s="11"/>
      <c r="B82" s="10"/>
      <c r="C82" s="54" t="s">
        <v>2</v>
      </c>
      <c r="D82" s="630" t="s">
        <v>347</v>
      </c>
      <c r="E82" s="630"/>
      <c r="F82" s="630"/>
      <c r="G82" s="10"/>
      <c r="H82" s="75" t="s">
        <v>577</v>
      </c>
      <c r="I82" s="142"/>
      <c r="J82" s="143"/>
      <c r="K82" s="6"/>
      <c r="L82" s="6"/>
      <c r="M82" s="6"/>
    </row>
    <row r="83" spans="1:13" x14ac:dyDescent="0.25">
      <c r="A83" s="11"/>
      <c r="B83" s="10"/>
      <c r="C83" s="10"/>
      <c r="D83" s="10"/>
      <c r="E83" s="10"/>
      <c r="F83" s="10"/>
      <c r="G83" s="10"/>
      <c r="H83" s="75" t="s">
        <v>579</v>
      </c>
      <c r="I83" s="142"/>
      <c r="J83" s="143"/>
      <c r="K83" s="6"/>
      <c r="L83" s="6"/>
      <c r="M83" s="6"/>
    </row>
    <row r="84" spans="1:13" x14ac:dyDescent="0.25">
      <c r="A84" s="11"/>
      <c r="B84" s="10"/>
      <c r="C84" s="54" t="s">
        <v>3</v>
      </c>
      <c r="D84" s="630" t="s">
        <v>273</v>
      </c>
      <c r="E84" s="630"/>
      <c r="F84" s="630"/>
      <c r="G84" s="10"/>
      <c r="H84" s="75" t="s">
        <v>578</v>
      </c>
      <c r="I84" s="142"/>
      <c r="J84" s="143"/>
      <c r="K84" s="6"/>
      <c r="L84" s="6"/>
      <c r="M84" s="6"/>
    </row>
    <row r="85" spans="1:13" x14ac:dyDescent="0.25">
      <c r="A85" s="11"/>
      <c r="B85" s="10"/>
      <c r="C85" s="10"/>
      <c r="D85" s="10"/>
      <c r="E85" s="10"/>
      <c r="F85" s="10"/>
      <c r="G85" s="10"/>
      <c r="H85" s="75" t="s">
        <v>580</v>
      </c>
      <c r="I85" s="142"/>
      <c r="J85" s="143"/>
      <c r="K85" s="6"/>
      <c r="L85" s="6"/>
      <c r="M85" s="6"/>
    </row>
    <row r="86" spans="1:13" x14ac:dyDescent="0.25">
      <c r="A86" s="11"/>
      <c r="B86" s="10"/>
      <c r="C86" s="54" t="s">
        <v>4</v>
      </c>
      <c r="D86" s="630" t="s">
        <v>274</v>
      </c>
      <c r="E86" s="630"/>
      <c r="F86" s="630"/>
      <c r="G86" s="10"/>
      <c r="H86" s="75" t="s">
        <v>581</v>
      </c>
      <c r="I86" s="142"/>
      <c r="J86" s="143"/>
      <c r="K86" s="6"/>
      <c r="L86" s="6"/>
      <c r="M86" s="6"/>
    </row>
    <row r="87" spans="1:13" x14ac:dyDescent="0.25">
      <c r="A87" s="11"/>
      <c r="B87" s="10"/>
      <c r="C87" s="10"/>
      <c r="D87" s="10"/>
      <c r="E87" s="10"/>
      <c r="F87" s="29"/>
      <c r="G87" s="10"/>
      <c r="H87" s="75" t="s">
        <v>582</v>
      </c>
      <c r="I87" s="142"/>
      <c r="J87" s="143"/>
      <c r="K87" s="6"/>
      <c r="L87" s="6"/>
      <c r="M87" s="6"/>
    </row>
    <row r="88" spans="1:13" x14ac:dyDescent="0.25">
      <c r="A88" s="11"/>
      <c r="B88" s="10"/>
      <c r="C88" s="10"/>
      <c r="D88" s="10"/>
      <c r="E88" s="10"/>
      <c r="F88" s="29"/>
      <c r="G88" s="10"/>
      <c r="H88" s="75" t="s">
        <v>583</v>
      </c>
      <c r="I88" s="142"/>
      <c r="J88" s="143"/>
      <c r="K88" s="6"/>
      <c r="L88" s="6"/>
      <c r="M88" s="6"/>
    </row>
    <row r="89" spans="1:13" x14ac:dyDescent="0.25">
      <c r="A89" s="11"/>
      <c r="B89" s="10"/>
      <c r="C89" s="27" t="s">
        <v>5</v>
      </c>
      <c r="D89" s="637"/>
      <c r="E89" s="637"/>
      <c r="F89" s="637"/>
      <c r="G89" s="10"/>
      <c r="H89" s="75" t="s">
        <v>378</v>
      </c>
      <c r="I89" s="142"/>
      <c r="J89" s="143"/>
      <c r="K89" s="6"/>
      <c r="L89" s="6"/>
      <c r="M89" s="6"/>
    </row>
    <row r="90" spans="1:13" x14ac:dyDescent="0.25">
      <c r="A90" s="11"/>
      <c r="B90" s="10"/>
      <c r="C90" s="10"/>
      <c r="D90" s="10"/>
      <c r="E90" s="10"/>
      <c r="F90" s="29"/>
      <c r="G90" s="10"/>
      <c r="H90" s="75" t="s">
        <v>382</v>
      </c>
      <c r="I90" s="142"/>
      <c r="J90" s="143"/>
      <c r="K90" s="6"/>
      <c r="L90" s="6"/>
      <c r="M90" s="6"/>
    </row>
    <row r="91" spans="1:13" x14ac:dyDescent="0.25">
      <c r="A91" s="11"/>
      <c r="B91" s="10"/>
      <c r="C91" s="10"/>
      <c r="D91" s="10"/>
      <c r="E91" s="10"/>
      <c r="F91" s="10"/>
      <c r="G91" s="10"/>
      <c r="H91" s="75"/>
      <c r="I91" s="142"/>
      <c r="J91" s="143"/>
      <c r="K91" s="6"/>
      <c r="L91" s="6"/>
      <c r="M91" s="6"/>
    </row>
    <row r="92" spans="1:13" x14ac:dyDescent="0.25">
      <c r="A92" s="11"/>
      <c r="B92" s="6"/>
      <c r="C92" s="67"/>
      <c r="D92" s="6"/>
      <c r="E92" s="6"/>
      <c r="F92" s="6"/>
      <c r="G92" s="10"/>
      <c r="H92" s="75"/>
      <c r="I92" s="142"/>
      <c r="J92" s="143"/>
      <c r="K92" s="6"/>
      <c r="L92" s="6"/>
      <c r="M92" s="6"/>
    </row>
    <row r="93" spans="1:13" x14ac:dyDescent="0.25">
      <c r="A93" s="11"/>
      <c r="B93" s="146"/>
      <c r="C93" s="6"/>
      <c r="D93" s="6"/>
      <c r="E93" s="6"/>
      <c r="F93" s="6"/>
      <c r="G93" s="10"/>
      <c r="H93" s="75" t="s">
        <v>382</v>
      </c>
      <c r="I93" s="142"/>
      <c r="J93" s="143"/>
      <c r="K93" s="6"/>
      <c r="L93" s="6"/>
      <c r="M93" s="6"/>
    </row>
    <row r="94" spans="1:13" x14ac:dyDescent="0.25">
      <c r="A94" s="11"/>
      <c r="G94" s="10"/>
      <c r="H94" s="75" t="s">
        <v>378</v>
      </c>
      <c r="I94" s="142"/>
      <c r="J94" s="143"/>
      <c r="K94" s="6"/>
      <c r="L94" s="6"/>
      <c r="M94" s="6"/>
    </row>
    <row r="95" spans="1:13" x14ac:dyDescent="0.25">
      <c r="A95" s="11"/>
      <c r="G95" s="15"/>
      <c r="H95" s="75"/>
      <c r="I95" s="142"/>
      <c r="J95" s="143"/>
      <c r="K95" s="6"/>
      <c r="L95" s="6"/>
      <c r="M95" s="6"/>
    </row>
    <row r="96" spans="1:13" x14ac:dyDescent="0.25">
      <c r="A96" s="11"/>
      <c r="G96" s="10"/>
      <c r="H96" s="75" t="s">
        <v>378</v>
      </c>
      <c r="I96" s="142"/>
      <c r="J96" s="143"/>
      <c r="K96" s="6"/>
      <c r="L96" s="6"/>
      <c r="M96" s="6"/>
    </row>
    <row r="97" spans="1:13" x14ac:dyDescent="0.25">
      <c r="A97" s="11"/>
      <c r="G97" s="10"/>
      <c r="H97" s="75" t="s">
        <v>378</v>
      </c>
      <c r="I97" s="142"/>
      <c r="J97" s="143"/>
      <c r="K97" s="6"/>
      <c r="L97" s="6"/>
      <c r="M97" s="6"/>
    </row>
    <row r="98" spans="1:13" x14ac:dyDescent="0.25">
      <c r="A98" s="11"/>
      <c r="G98" s="10"/>
      <c r="H98" s="75" t="s">
        <v>378</v>
      </c>
      <c r="I98" s="142"/>
      <c r="J98" s="143"/>
      <c r="K98" s="6"/>
      <c r="L98" s="6"/>
      <c r="M98" s="6"/>
    </row>
    <row r="99" spans="1:13" x14ac:dyDescent="0.25">
      <c r="A99" s="11"/>
      <c r="G99" s="10"/>
      <c r="H99" s="75" t="s">
        <v>378</v>
      </c>
      <c r="I99" s="142"/>
      <c r="J99" s="143"/>
      <c r="K99" s="6"/>
      <c r="L99" s="6"/>
      <c r="M99" s="6"/>
    </row>
    <row r="100" spans="1:13" x14ac:dyDescent="0.25">
      <c r="A100" s="11"/>
      <c r="G100" s="10"/>
      <c r="H100" s="75" t="s">
        <v>378</v>
      </c>
      <c r="I100" s="142"/>
      <c r="J100" s="143"/>
      <c r="K100" s="6"/>
      <c r="L100" s="6"/>
      <c r="M100" s="6"/>
    </row>
    <row r="101" spans="1:13" x14ac:dyDescent="0.25">
      <c r="A101" s="11"/>
      <c r="G101" s="10"/>
      <c r="H101" s="75" t="s">
        <v>378</v>
      </c>
      <c r="I101" s="142"/>
      <c r="J101" s="143"/>
      <c r="K101" s="6"/>
      <c r="L101" s="6"/>
      <c r="M101" s="6"/>
    </row>
    <row r="102" spans="1:13" x14ac:dyDescent="0.25">
      <c r="A102" s="11"/>
      <c r="G102" s="10"/>
      <c r="H102" s="68"/>
      <c r="I102" s="142"/>
      <c r="J102" s="143"/>
      <c r="K102" s="6"/>
      <c r="L102" s="6"/>
      <c r="M102" s="6"/>
    </row>
    <row r="103" spans="1:13" x14ac:dyDescent="0.25">
      <c r="A103" s="11"/>
      <c r="G103" s="10"/>
      <c r="H103" s="68"/>
      <c r="I103" s="142"/>
      <c r="J103" s="143"/>
      <c r="K103" s="6"/>
      <c r="L103" s="6"/>
      <c r="M103" s="6"/>
    </row>
    <row r="104" spans="1:13" x14ac:dyDescent="0.25">
      <c r="A104" s="11"/>
      <c r="G104" s="10"/>
      <c r="H104" s="72" t="s">
        <v>373</v>
      </c>
      <c r="I104" s="142"/>
      <c r="J104" s="143"/>
      <c r="K104" s="6"/>
      <c r="L104" s="6"/>
      <c r="M104" s="6"/>
    </row>
    <row r="105" spans="1:13" x14ac:dyDescent="0.25">
      <c r="A105" s="11"/>
      <c r="G105" s="10"/>
      <c r="H105" s="72"/>
      <c r="I105" s="142"/>
      <c r="J105" s="143"/>
      <c r="K105" s="6"/>
      <c r="L105" s="6"/>
      <c r="M105" s="6"/>
    </row>
    <row r="106" spans="1:13" x14ac:dyDescent="0.25">
      <c r="A106" s="11"/>
      <c r="G106" s="10"/>
      <c r="H106" s="72" t="s">
        <v>374</v>
      </c>
      <c r="I106" s="142"/>
      <c r="J106" s="143"/>
      <c r="K106" s="6"/>
      <c r="L106" s="6"/>
      <c r="M106" s="6"/>
    </row>
    <row r="107" spans="1:13" x14ac:dyDescent="0.25">
      <c r="A107" s="11"/>
      <c r="G107" s="10"/>
      <c r="H107" s="72"/>
      <c r="I107" s="142"/>
      <c r="J107" s="143"/>
      <c r="K107" s="6"/>
      <c r="L107" s="6"/>
      <c r="M107" s="6"/>
    </row>
    <row r="108" spans="1:13" s="2" customFormat="1" x14ac:dyDescent="0.25">
      <c r="A108" s="29"/>
      <c r="B108"/>
      <c r="C108"/>
      <c r="D108"/>
      <c r="E108"/>
      <c r="F108"/>
      <c r="G108" s="10"/>
      <c r="H108" s="72" t="s">
        <v>384</v>
      </c>
      <c r="I108" s="142"/>
      <c r="J108" s="143"/>
      <c r="K108" s="143"/>
      <c r="L108" s="143"/>
      <c r="M108" s="143"/>
    </row>
    <row r="109" spans="1:13" x14ac:dyDescent="0.25">
      <c r="A109" s="11"/>
      <c r="G109" s="10"/>
      <c r="H109" s="72"/>
      <c r="I109" s="69"/>
      <c r="J109" s="6"/>
      <c r="K109" s="6"/>
      <c r="L109" s="6"/>
      <c r="M109" s="6"/>
    </row>
    <row r="110" spans="1:13" x14ac:dyDescent="0.25">
      <c r="A110" s="11"/>
      <c r="G110" s="10"/>
      <c r="H110" s="72" t="s">
        <v>384</v>
      </c>
      <c r="I110" s="69"/>
      <c r="J110" s="6"/>
      <c r="K110" s="6"/>
      <c r="L110" s="6"/>
      <c r="M110" s="6"/>
    </row>
    <row r="111" spans="1:13" x14ac:dyDescent="0.25">
      <c r="A111" s="11"/>
      <c r="G111" s="10"/>
      <c r="H111" s="72"/>
      <c r="I111" s="69"/>
      <c r="J111" s="6"/>
      <c r="K111" s="6"/>
      <c r="L111" s="6"/>
      <c r="M111" s="6"/>
    </row>
    <row r="112" spans="1:13" x14ac:dyDescent="0.25">
      <c r="A112" s="11"/>
      <c r="G112" s="10"/>
      <c r="H112" s="72" t="s">
        <v>384</v>
      </c>
      <c r="I112" s="69"/>
      <c r="J112" s="6"/>
      <c r="K112" s="6"/>
      <c r="L112" s="6"/>
      <c r="M112" s="6"/>
    </row>
    <row r="113" spans="1:13" x14ac:dyDescent="0.25">
      <c r="A113" s="11"/>
      <c r="G113" s="10"/>
      <c r="H113" s="72"/>
      <c r="I113" s="69"/>
      <c r="J113" s="6"/>
      <c r="K113" s="6"/>
      <c r="L113" s="6"/>
      <c r="M113" s="6"/>
    </row>
    <row r="114" spans="1:13" x14ac:dyDescent="0.25">
      <c r="A114" s="11"/>
      <c r="G114" s="10"/>
      <c r="H114" s="72" t="s">
        <v>384</v>
      </c>
      <c r="I114" s="69"/>
      <c r="J114" s="6"/>
      <c r="K114" s="6"/>
      <c r="L114" s="6"/>
      <c r="M114" s="6"/>
    </row>
    <row r="115" spans="1:13" x14ac:dyDescent="0.25">
      <c r="A115" s="11"/>
      <c r="G115" s="10"/>
      <c r="H115" s="72"/>
      <c r="I115" s="69"/>
      <c r="J115" s="6"/>
      <c r="K115" s="6"/>
      <c r="L115" s="6"/>
      <c r="M115" s="6"/>
    </row>
    <row r="116" spans="1:13" x14ac:dyDescent="0.25">
      <c r="A116" s="34">
        <v>15</v>
      </c>
      <c r="G116" s="10"/>
      <c r="H116" s="72"/>
      <c r="I116" s="69"/>
      <c r="J116" s="6"/>
      <c r="K116" s="6"/>
      <c r="L116" s="6"/>
      <c r="M116" s="6"/>
    </row>
    <row r="117" spans="1:13" x14ac:dyDescent="0.25">
      <c r="A117" s="11"/>
      <c r="G117" s="10"/>
      <c r="H117" s="89" t="s">
        <v>378</v>
      </c>
      <c r="I117" s="69"/>
      <c r="J117" s="6"/>
      <c r="K117" s="6"/>
      <c r="L117" s="6"/>
      <c r="M117" s="6"/>
    </row>
    <row r="118" spans="1:13" x14ac:dyDescent="0.25">
      <c r="A118" s="11"/>
      <c r="G118" s="10"/>
      <c r="H118" s="68"/>
      <c r="I118" s="69"/>
      <c r="J118" s="6"/>
      <c r="K118" s="6"/>
      <c r="L118" s="6"/>
      <c r="M118" s="6"/>
    </row>
    <row r="119" spans="1:13" x14ac:dyDescent="0.25">
      <c r="A119" s="34">
        <v>16</v>
      </c>
      <c r="G119" s="10"/>
      <c r="H119" s="68"/>
      <c r="I119" s="69"/>
      <c r="J119" s="6"/>
      <c r="K119" s="6"/>
      <c r="L119" s="6"/>
      <c r="M119" s="6"/>
    </row>
    <row r="120" spans="1:13" x14ac:dyDescent="0.25">
      <c r="A120" s="11"/>
      <c r="G120" s="6"/>
      <c r="H120" s="69"/>
      <c r="I120" s="69"/>
      <c r="J120" s="6"/>
      <c r="K120" s="6"/>
      <c r="L120" s="6"/>
      <c r="M120" s="6"/>
    </row>
    <row r="121" spans="1:13" ht="61.9" customHeight="1" x14ac:dyDescent="0.25">
      <c r="A121" s="11"/>
      <c r="G121" s="6"/>
      <c r="H121" s="69"/>
      <c r="I121" s="69"/>
      <c r="J121" s="6"/>
      <c r="K121" s="6"/>
      <c r="L121" s="6"/>
      <c r="M121" s="6"/>
    </row>
    <row r="122" spans="1:13" x14ac:dyDescent="0.25">
      <c r="A122" s="11"/>
      <c r="I122" s="69"/>
      <c r="J122" s="6"/>
      <c r="K122" s="6"/>
      <c r="L122" s="6"/>
      <c r="M122" s="6"/>
    </row>
    <row r="123" spans="1:13" ht="45.6" customHeight="1" x14ac:dyDescent="0.25">
      <c r="A123" s="11"/>
      <c r="I123" s="69"/>
      <c r="J123" s="6"/>
      <c r="K123" s="6"/>
      <c r="L123" s="6"/>
      <c r="M123" s="6"/>
    </row>
    <row r="124" spans="1:13" x14ac:dyDescent="0.25">
      <c r="A124" s="11"/>
      <c r="I124" s="69"/>
      <c r="J124" s="6"/>
      <c r="K124" s="6"/>
      <c r="L124" s="6"/>
      <c r="M124" s="6"/>
    </row>
    <row r="125" spans="1:13" ht="102.6" customHeight="1" x14ac:dyDescent="0.25">
      <c r="A125" s="11"/>
      <c r="I125" s="69"/>
      <c r="J125" s="6"/>
      <c r="K125" s="6"/>
      <c r="L125" s="6"/>
      <c r="M125" s="6"/>
    </row>
    <row r="126" spans="1:13" x14ac:dyDescent="0.25">
      <c r="A126" s="11"/>
      <c r="I126" s="69"/>
      <c r="J126" s="6"/>
      <c r="K126" s="6"/>
      <c r="L126" s="6"/>
      <c r="M126" s="6"/>
    </row>
    <row r="127" spans="1:13" ht="33" customHeight="1" x14ac:dyDescent="0.25">
      <c r="A127" s="11"/>
      <c r="I127" s="69"/>
      <c r="J127" s="6"/>
      <c r="K127" s="6"/>
      <c r="L127" s="6"/>
      <c r="M127" s="6"/>
    </row>
    <row r="128" spans="1:13" x14ac:dyDescent="0.25">
      <c r="A128" s="11"/>
      <c r="I128" s="69"/>
      <c r="J128" s="6"/>
      <c r="K128" s="6"/>
      <c r="L128" s="6"/>
      <c r="M128" s="6"/>
    </row>
    <row r="129" spans="1:13" x14ac:dyDescent="0.25">
      <c r="A129" s="11"/>
      <c r="I129" s="69"/>
      <c r="J129" s="6"/>
      <c r="K129" s="6"/>
      <c r="L129" s="6"/>
      <c r="M129" s="6"/>
    </row>
    <row r="130" spans="1:13" ht="21.6" customHeight="1" x14ac:dyDescent="0.25">
      <c r="A130" s="11"/>
      <c r="I130" s="144"/>
      <c r="J130" s="145"/>
      <c r="K130" s="145"/>
      <c r="L130" s="145"/>
      <c r="M130" s="6"/>
    </row>
    <row r="131" spans="1:13" x14ac:dyDescent="0.25">
      <c r="A131" s="11"/>
      <c r="I131" s="69"/>
      <c r="J131" s="6"/>
      <c r="K131" s="6"/>
      <c r="L131" s="6"/>
      <c r="M131" s="6"/>
    </row>
    <row r="132" spans="1:13" x14ac:dyDescent="0.25">
      <c r="A132" s="11"/>
      <c r="I132" s="69"/>
      <c r="J132" s="6"/>
      <c r="K132" s="6"/>
      <c r="L132" s="6"/>
      <c r="M132" s="6"/>
    </row>
    <row r="133" spans="1:13" x14ac:dyDescent="0.25">
      <c r="A133" s="7"/>
      <c r="I133" s="69"/>
      <c r="J133" s="6"/>
      <c r="K133" s="6"/>
      <c r="L133" s="6"/>
      <c r="M133" s="6"/>
    </row>
    <row r="134" spans="1:13" x14ac:dyDescent="0.25">
      <c r="A134" s="7"/>
      <c r="I134" s="69"/>
      <c r="J134" s="6"/>
      <c r="K134" s="6"/>
      <c r="L134" s="6"/>
      <c r="M134" s="6"/>
    </row>
  </sheetData>
  <mergeCells count="27">
    <mergeCell ref="D84:F84"/>
    <mergeCell ref="D86:F86"/>
    <mergeCell ref="D89:F89"/>
    <mergeCell ref="D76:F76"/>
    <mergeCell ref="B73:D73"/>
    <mergeCell ref="B72:D72"/>
    <mergeCell ref="D80:F80"/>
    <mergeCell ref="D82:F82"/>
    <mergeCell ref="B68:D68"/>
    <mergeCell ref="B69:D69"/>
    <mergeCell ref="B70:D70"/>
    <mergeCell ref="B71:D71"/>
    <mergeCell ref="B47:C47"/>
    <mergeCell ref="B48:C48"/>
    <mergeCell ref="B49:C49"/>
    <mergeCell ref="B51:C51"/>
    <mergeCell ref="B52:C52"/>
    <mergeCell ref="B60:C60"/>
    <mergeCell ref="B50:C50"/>
    <mergeCell ref="B66:C66"/>
    <mergeCell ref="B53:C53"/>
    <mergeCell ref="B54:C54"/>
    <mergeCell ref="B56:C56"/>
    <mergeCell ref="B58:C58"/>
    <mergeCell ref="B59:C59"/>
    <mergeCell ref="B57:C57"/>
    <mergeCell ref="B55:C55"/>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'ApprovalLookups old'!$A$2:$A$4</xm:f>
          </x14:formula1>
          <xm:sqref>D4</xm:sqref>
        </x14:dataValidation>
        <x14:dataValidation type="list" allowBlank="1" showInputMessage="1" showErrorMessage="1">
          <x14:formula1>
            <xm:f>'ApprovalLookups old'!$C$2:$C$5</xm:f>
          </x14:formula1>
          <xm:sqref>D9</xm:sqref>
        </x14:dataValidation>
        <x14:dataValidation type="list" allowBlank="1" showInputMessage="1" showErrorMessage="1">
          <x14:formula1>
            <xm:f>'ApprovalLookups old'!$F$2:$F$3</xm:f>
          </x14:formula1>
          <xm:sqref>D35</xm:sqref>
        </x14:dataValidation>
        <x14:dataValidation type="list" allowBlank="1" showInputMessage="1" showErrorMessage="1">
          <x14:formula1>
            <xm:f>'ApprovalLookups old'!$E$2:$E$3</xm:f>
          </x14:formula1>
          <xm:sqref>D37</xm:sqref>
        </x14:dataValidation>
        <x14:dataValidation type="list" allowBlank="1" showInputMessage="1" showErrorMessage="1">
          <x14:formula1>
            <xm:f>'ApprovalLookups old'!$G$2:$G$16</xm:f>
          </x14:formula1>
          <xm:sqref>D46</xm:sqref>
        </x14:dataValidation>
        <x14:dataValidation type="list" allowBlank="1" showInputMessage="1" showErrorMessage="1">
          <x14:formula1>
            <xm:f>'ApprovalLookups old'!$I$2:$I$29</xm:f>
          </x14:formula1>
          <xm:sqref>C61</xm:sqref>
        </x14:dataValidation>
        <x14:dataValidation type="list" allowBlank="1" showInputMessage="1" showErrorMessage="1">
          <x14:formula1>
            <xm:f>'ApprovalLookups old'!$J$2:$J$29</xm:f>
          </x14:formula1>
          <xm:sqref>C62:C64</xm:sqref>
        </x14:dataValidation>
        <x14:dataValidation type="list" allowBlank="1" showInputMessage="1" showErrorMessage="1">
          <x14:formula1>
            <xm:f>'ApprovalLookups old'!$K$2:$K$15</xm:f>
          </x14:formula1>
          <xm:sqref>D65</xm:sqref>
        </x14:dataValidation>
        <x14:dataValidation type="list" allowBlank="1" showInputMessage="1" showErrorMessage="1">
          <x14:formula1>
            <xm:f>'ApprovalLookups old'!$L$2:$L$101</xm:f>
          </x14:formula1>
          <xm:sqref>F15:F16 F22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L101"/>
  <sheetViews>
    <sheetView workbookViewId="0">
      <selection activeCell="E17" sqref="E17"/>
    </sheetView>
  </sheetViews>
  <sheetFormatPr defaultRowHeight="15" x14ac:dyDescent="0.25"/>
  <cols>
    <col min="1" max="1" width="21.28515625" bestFit="1" customWidth="1"/>
    <col min="3" max="3" width="33.7109375" bestFit="1" customWidth="1"/>
    <col min="5" max="5" width="10.5703125" bestFit="1" customWidth="1"/>
    <col min="7" max="7" width="45.28515625" bestFit="1" customWidth="1"/>
    <col min="8" max="8" width="9.42578125" customWidth="1"/>
    <col min="9" max="9" width="22" bestFit="1" customWidth="1"/>
    <col min="10" max="10" width="20.7109375" bestFit="1" customWidth="1"/>
    <col min="11" max="11" width="45.28515625" bestFit="1" customWidth="1"/>
  </cols>
  <sheetData>
    <row r="1" spans="1:12" s="157" customFormat="1" ht="29.25" x14ac:dyDescent="0.25">
      <c r="A1" s="158" t="s">
        <v>361</v>
      </c>
      <c r="C1" s="64" t="s">
        <v>355</v>
      </c>
      <c r="E1" s="46" t="s">
        <v>9</v>
      </c>
      <c r="F1" s="157" t="s">
        <v>743</v>
      </c>
      <c r="G1" s="157" t="s">
        <v>645</v>
      </c>
      <c r="I1" s="14" t="s">
        <v>85</v>
      </c>
      <c r="J1" s="157" t="s">
        <v>224</v>
      </c>
      <c r="K1" s="157" t="s">
        <v>744</v>
      </c>
      <c r="L1" s="157" t="s">
        <v>659</v>
      </c>
    </row>
    <row r="2" spans="1:12" x14ac:dyDescent="0.25">
      <c r="A2" s="159" t="s">
        <v>368</v>
      </c>
      <c r="B2" s="113" t="s">
        <v>232</v>
      </c>
      <c r="C2" t="s">
        <v>356</v>
      </c>
      <c r="D2" t="s">
        <v>357</v>
      </c>
      <c r="E2" t="s">
        <v>363</v>
      </c>
      <c r="F2" t="s">
        <v>182</v>
      </c>
      <c r="G2" t="s">
        <v>194</v>
      </c>
      <c r="H2" t="s">
        <v>234</v>
      </c>
      <c r="I2" t="s">
        <v>88</v>
      </c>
      <c r="J2" t="s">
        <v>88</v>
      </c>
      <c r="K2" t="s">
        <v>194</v>
      </c>
      <c r="L2" t="s">
        <v>660</v>
      </c>
    </row>
    <row r="3" spans="1:12" x14ac:dyDescent="0.25">
      <c r="A3" s="159" t="s">
        <v>367</v>
      </c>
      <c r="B3" s="113" t="s">
        <v>362</v>
      </c>
      <c r="C3" t="s">
        <v>359</v>
      </c>
      <c r="D3" t="s">
        <v>358</v>
      </c>
      <c r="E3" t="s">
        <v>364</v>
      </c>
      <c r="F3" t="s">
        <v>656</v>
      </c>
      <c r="G3" t="s">
        <v>192</v>
      </c>
      <c r="H3" t="s">
        <v>230</v>
      </c>
      <c r="I3" t="s">
        <v>89</v>
      </c>
      <c r="J3" t="s">
        <v>89</v>
      </c>
      <c r="K3" t="s">
        <v>192</v>
      </c>
      <c r="L3" t="s">
        <v>54</v>
      </c>
    </row>
    <row r="4" spans="1:12" x14ac:dyDescent="0.25">
      <c r="A4" s="159" t="s">
        <v>352</v>
      </c>
      <c r="B4" s="76"/>
      <c r="C4" t="s">
        <v>391</v>
      </c>
      <c r="D4" t="s">
        <v>360</v>
      </c>
      <c r="G4" t="s">
        <v>193</v>
      </c>
      <c r="H4" t="s">
        <v>231</v>
      </c>
      <c r="I4" t="s">
        <v>90</v>
      </c>
      <c r="J4" t="s">
        <v>90</v>
      </c>
      <c r="K4" t="s">
        <v>193</v>
      </c>
      <c r="L4" t="s">
        <v>65</v>
      </c>
    </row>
    <row r="5" spans="1:12" x14ac:dyDescent="0.25">
      <c r="C5" t="s">
        <v>352</v>
      </c>
      <c r="G5" t="s">
        <v>76</v>
      </c>
      <c r="I5" t="s">
        <v>91</v>
      </c>
      <c r="J5" t="s">
        <v>91</v>
      </c>
      <c r="K5" t="s">
        <v>76</v>
      </c>
      <c r="L5" t="s">
        <v>661</v>
      </c>
    </row>
    <row r="6" spans="1:12" x14ac:dyDescent="0.25">
      <c r="G6" t="s">
        <v>77</v>
      </c>
      <c r="H6" t="s">
        <v>233</v>
      </c>
      <c r="I6" t="s">
        <v>92</v>
      </c>
      <c r="J6" t="s">
        <v>92</v>
      </c>
      <c r="K6" t="s">
        <v>77</v>
      </c>
      <c r="L6" t="s">
        <v>662</v>
      </c>
    </row>
    <row r="7" spans="1:12" x14ac:dyDescent="0.25">
      <c r="G7" t="s">
        <v>80</v>
      </c>
      <c r="H7" t="s">
        <v>232</v>
      </c>
      <c r="I7" t="s">
        <v>93</v>
      </c>
      <c r="J7" t="s">
        <v>93</v>
      </c>
      <c r="K7" t="s">
        <v>80</v>
      </c>
      <c r="L7" t="s">
        <v>663</v>
      </c>
    </row>
    <row r="8" spans="1:12" x14ac:dyDescent="0.25">
      <c r="G8" t="s">
        <v>81</v>
      </c>
      <c r="H8" t="s">
        <v>232</v>
      </c>
      <c r="I8" t="s">
        <v>94</v>
      </c>
      <c r="J8" t="s">
        <v>94</v>
      </c>
      <c r="K8" t="s">
        <v>81</v>
      </c>
      <c r="L8" t="s">
        <v>664</v>
      </c>
    </row>
    <row r="9" spans="1:12" x14ac:dyDescent="0.25">
      <c r="G9" t="s">
        <v>82</v>
      </c>
      <c r="H9" t="s">
        <v>235</v>
      </c>
      <c r="I9" t="s">
        <v>95</v>
      </c>
      <c r="J9" t="s">
        <v>95</v>
      </c>
      <c r="K9" t="s">
        <v>82</v>
      </c>
      <c r="L9" t="s">
        <v>665</v>
      </c>
    </row>
    <row r="10" spans="1:12" x14ac:dyDescent="0.25">
      <c r="G10" t="s">
        <v>461</v>
      </c>
      <c r="H10" t="s">
        <v>599</v>
      </c>
      <c r="I10" t="s">
        <v>96</v>
      </c>
      <c r="J10" t="s">
        <v>560</v>
      </c>
      <c r="K10" t="s">
        <v>461</v>
      </c>
      <c r="L10" t="s">
        <v>666</v>
      </c>
    </row>
    <row r="11" spans="1:12" x14ac:dyDescent="0.25">
      <c r="G11" t="s">
        <v>474</v>
      </c>
      <c r="H11" t="s">
        <v>603</v>
      </c>
      <c r="I11" t="s">
        <v>560</v>
      </c>
      <c r="J11" t="s">
        <v>96</v>
      </c>
      <c r="K11" t="s">
        <v>474</v>
      </c>
      <c r="L11" t="s">
        <v>653</v>
      </c>
    </row>
    <row r="12" spans="1:12" x14ac:dyDescent="0.25">
      <c r="G12" t="s">
        <v>475</v>
      </c>
      <c r="H12" t="s">
        <v>604</v>
      </c>
      <c r="I12" t="s">
        <v>97</v>
      </c>
      <c r="J12" t="s">
        <v>97</v>
      </c>
      <c r="K12" t="s">
        <v>475</v>
      </c>
      <c r="L12" t="s">
        <v>36</v>
      </c>
    </row>
    <row r="13" spans="1:12" x14ac:dyDescent="0.25">
      <c r="G13" t="s">
        <v>83</v>
      </c>
      <c r="H13" t="s">
        <v>236</v>
      </c>
      <c r="I13" t="s">
        <v>98</v>
      </c>
      <c r="J13" t="s">
        <v>98</v>
      </c>
      <c r="K13" t="s">
        <v>83</v>
      </c>
      <c r="L13" t="s">
        <v>667</v>
      </c>
    </row>
    <row r="14" spans="1:12" x14ac:dyDescent="0.25">
      <c r="G14" t="s">
        <v>84</v>
      </c>
      <c r="H14" t="s">
        <v>233</v>
      </c>
      <c r="I14" t="s">
        <v>99</v>
      </c>
      <c r="J14" t="s">
        <v>99</v>
      </c>
      <c r="K14" t="s">
        <v>84</v>
      </c>
      <c r="L14" t="s">
        <v>668</v>
      </c>
    </row>
    <row r="15" spans="1:12" x14ac:dyDescent="0.25">
      <c r="G15" t="s">
        <v>86</v>
      </c>
      <c r="H15" t="s">
        <v>237</v>
      </c>
      <c r="I15" t="s">
        <v>100</v>
      </c>
      <c r="J15" t="s">
        <v>100</v>
      </c>
      <c r="K15" t="s">
        <v>86</v>
      </c>
      <c r="L15" t="s">
        <v>669</v>
      </c>
    </row>
    <row r="16" spans="1:12" x14ac:dyDescent="0.25">
      <c r="G16" t="s">
        <v>85</v>
      </c>
      <c r="H16" t="s">
        <v>239</v>
      </c>
      <c r="I16" t="s">
        <v>101</v>
      </c>
      <c r="J16" t="s">
        <v>101</v>
      </c>
      <c r="L16" t="s">
        <v>37</v>
      </c>
    </row>
    <row r="17" spans="9:12" x14ac:dyDescent="0.25">
      <c r="I17" t="s">
        <v>572</v>
      </c>
      <c r="J17" t="s">
        <v>572</v>
      </c>
      <c r="L17" t="s">
        <v>670</v>
      </c>
    </row>
    <row r="18" spans="9:12" x14ac:dyDescent="0.25">
      <c r="I18" t="s">
        <v>102</v>
      </c>
      <c r="J18" t="s">
        <v>102</v>
      </c>
      <c r="L18" t="s">
        <v>651</v>
      </c>
    </row>
    <row r="19" spans="9:12" x14ac:dyDescent="0.25">
      <c r="I19" t="s">
        <v>103</v>
      </c>
      <c r="J19" t="s">
        <v>103</v>
      </c>
      <c r="L19" t="s">
        <v>671</v>
      </c>
    </row>
    <row r="20" spans="9:12" x14ac:dyDescent="0.25">
      <c r="I20" t="s">
        <v>104</v>
      </c>
      <c r="J20" t="s">
        <v>104</v>
      </c>
      <c r="L20" t="s">
        <v>38</v>
      </c>
    </row>
    <row r="21" spans="9:12" x14ac:dyDescent="0.25">
      <c r="I21" t="s">
        <v>105</v>
      </c>
      <c r="J21" t="s">
        <v>105</v>
      </c>
      <c r="L21" t="s">
        <v>672</v>
      </c>
    </row>
    <row r="22" spans="9:12" x14ac:dyDescent="0.25">
      <c r="I22" t="s">
        <v>106</v>
      </c>
      <c r="J22" t="s">
        <v>106</v>
      </c>
      <c r="L22" t="s">
        <v>673</v>
      </c>
    </row>
    <row r="23" spans="9:12" x14ac:dyDescent="0.25">
      <c r="I23" t="s">
        <v>107</v>
      </c>
      <c r="J23" t="s">
        <v>107</v>
      </c>
      <c r="L23" t="s">
        <v>674</v>
      </c>
    </row>
    <row r="24" spans="9:12" x14ac:dyDescent="0.25">
      <c r="I24" t="s">
        <v>108</v>
      </c>
      <c r="J24" t="s">
        <v>108</v>
      </c>
      <c r="L24" t="s">
        <v>675</v>
      </c>
    </row>
    <row r="25" spans="9:12" x14ac:dyDescent="0.25">
      <c r="I25" t="s">
        <v>109</v>
      </c>
      <c r="J25" t="s">
        <v>109</v>
      </c>
      <c r="L25" t="s">
        <v>676</v>
      </c>
    </row>
    <row r="26" spans="9:12" x14ac:dyDescent="0.25">
      <c r="I26" t="s">
        <v>110</v>
      </c>
      <c r="J26" t="s">
        <v>110</v>
      </c>
      <c r="L26" t="s">
        <v>677</v>
      </c>
    </row>
    <row r="27" spans="9:12" x14ac:dyDescent="0.25">
      <c r="I27" t="s">
        <v>111</v>
      </c>
      <c r="J27" t="s">
        <v>111</v>
      </c>
      <c r="L27" t="s">
        <v>39</v>
      </c>
    </row>
    <row r="28" spans="9:12" x14ac:dyDescent="0.25">
      <c r="I28" t="s">
        <v>112</v>
      </c>
      <c r="J28" t="s">
        <v>112</v>
      </c>
      <c r="L28" t="s">
        <v>40</v>
      </c>
    </row>
    <row r="29" spans="9:12" x14ac:dyDescent="0.25">
      <c r="I29" t="s">
        <v>113</v>
      </c>
      <c r="J29" t="s">
        <v>113</v>
      </c>
      <c r="L29" t="s">
        <v>41</v>
      </c>
    </row>
    <row r="30" spans="9:12" x14ac:dyDescent="0.25">
      <c r="L30" t="s">
        <v>42</v>
      </c>
    </row>
    <row r="31" spans="9:12" x14ac:dyDescent="0.25">
      <c r="L31" t="s">
        <v>678</v>
      </c>
    </row>
    <row r="32" spans="9:12" x14ac:dyDescent="0.25">
      <c r="L32" t="s">
        <v>679</v>
      </c>
    </row>
    <row r="33" spans="12:12" x14ac:dyDescent="0.25">
      <c r="L33" t="s">
        <v>680</v>
      </c>
    </row>
    <row r="34" spans="12:12" x14ac:dyDescent="0.25">
      <c r="L34" t="s">
        <v>681</v>
      </c>
    </row>
    <row r="35" spans="12:12" x14ac:dyDescent="0.25">
      <c r="L35" t="s">
        <v>43</v>
      </c>
    </row>
    <row r="36" spans="12:12" x14ac:dyDescent="0.25">
      <c r="L36" t="s">
        <v>44</v>
      </c>
    </row>
    <row r="37" spans="12:12" x14ac:dyDescent="0.25">
      <c r="L37" t="s">
        <v>45</v>
      </c>
    </row>
    <row r="38" spans="12:12" x14ac:dyDescent="0.25">
      <c r="L38" t="s">
        <v>682</v>
      </c>
    </row>
    <row r="39" spans="12:12" x14ac:dyDescent="0.25">
      <c r="L39" t="s">
        <v>683</v>
      </c>
    </row>
    <row r="40" spans="12:12" x14ac:dyDescent="0.25">
      <c r="L40" t="s">
        <v>46</v>
      </c>
    </row>
    <row r="41" spans="12:12" x14ac:dyDescent="0.25">
      <c r="L41" t="s">
        <v>684</v>
      </c>
    </row>
    <row r="42" spans="12:12" x14ac:dyDescent="0.25">
      <c r="L42" t="s">
        <v>47</v>
      </c>
    </row>
    <row r="43" spans="12:12" x14ac:dyDescent="0.25">
      <c r="L43" t="s">
        <v>685</v>
      </c>
    </row>
    <row r="44" spans="12:12" x14ac:dyDescent="0.25">
      <c r="L44" t="s">
        <v>686</v>
      </c>
    </row>
    <row r="45" spans="12:12" x14ac:dyDescent="0.25">
      <c r="L45" t="s">
        <v>48</v>
      </c>
    </row>
    <row r="46" spans="12:12" x14ac:dyDescent="0.25">
      <c r="L46" t="s">
        <v>49</v>
      </c>
    </row>
    <row r="47" spans="12:12" x14ac:dyDescent="0.25">
      <c r="L47" t="s">
        <v>687</v>
      </c>
    </row>
    <row r="48" spans="12:12" x14ac:dyDescent="0.25">
      <c r="L48" t="s">
        <v>688</v>
      </c>
    </row>
    <row r="49" spans="12:12" x14ac:dyDescent="0.25">
      <c r="L49" t="s">
        <v>689</v>
      </c>
    </row>
    <row r="50" spans="12:12" x14ac:dyDescent="0.25">
      <c r="L50" t="s">
        <v>690</v>
      </c>
    </row>
    <row r="51" spans="12:12" x14ac:dyDescent="0.25">
      <c r="L51" t="s">
        <v>50</v>
      </c>
    </row>
    <row r="52" spans="12:12" x14ac:dyDescent="0.25">
      <c r="L52" t="s">
        <v>691</v>
      </c>
    </row>
    <row r="53" spans="12:12" x14ac:dyDescent="0.25">
      <c r="L53" t="s">
        <v>692</v>
      </c>
    </row>
    <row r="54" spans="12:12" x14ac:dyDescent="0.25">
      <c r="L54" t="s">
        <v>693</v>
      </c>
    </row>
    <row r="55" spans="12:12" x14ac:dyDescent="0.25">
      <c r="L55" t="s">
        <v>694</v>
      </c>
    </row>
    <row r="56" spans="12:12" x14ac:dyDescent="0.25">
      <c r="L56" t="s">
        <v>695</v>
      </c>
    </row>
    <row r="57" spans="12:12" x14ac:dyDescent="0.25">
      <c r="L57" t="s">
        <v>696</v>
      </c>
    </row>
    <row r="58" spans="12:12" x14ac:dyDescent="0.25">
      <c r="L58" t="s">
        <v>51</v>
      </c>
    </row>
    <row r="59" spans="12:12" x14ac:dyDescent="0.25">
      <c r="L59" t="s">
        <v>697</v>
      </c>
    </row>
    <row r="60" spans="12:12" x14ac:dyDescent="0.25">
      <c r="L60" t="s">
        <v>698</v>
      </c>
    </row>
    <row r="61" spans="12:12" x14ac:dyDescent="0.25">
      <c r="L61" t="s">
        <v>53</v>
      </c>
    </row>
    <row r="62" spans="12:12" x14ac:dyDescent="0.25">
      <c r="L62" t="s">
        <v>699</v>
      </c>
    </row>
    <row r="63" spans="12:12" x14ac:dyDescent="0.25">
      <c r="L63" t="s">
        <v>700</v>
      </c>
    </row>
    <row r="64" spans="12:12" x14ac:dyDescent="0.25">
      <c r="L64" t="s">
        <v>55</v>
      </c>
    </row>
    <row r="65" spans="12:12" x14ac:dyDescent="0.25">
      <c r="L65" t="s">
        <v>701</v>
      </c>
    </row>
    <row r="66" spans="12:12" x14ac:dyDescent="0.25">
      <c r="L66" t="s">
        <v>652</v>
      </c>
    </row>
    <row r="67" spans="12:12" x14ac:dyDescent="0.25">
      <c r="L67" t="s">
        <v>702</v>
      </c>
    </row>
    <row r="68" spans="12:12" x14ac:dyDescent="0.25">
      <c r="L68" t="s">
        <v>703</v>
      </c>
    </row>
    <row r="69" spans="12:12" x14ac:dyDescent="0.25">
      <c r="L69" t="s">
        <v>704</v>
      </c>
    </row>
    <row r="70" spans="12:12" x14ac:dyDescent="0.25">
      <c r="L70" t="s">
        <v>705</v>
      </c>
    </row>
    <row r="71" spans="12:12" x14ac:dyDescent="0.25">
      <c r="L71" t="s">
        <v>706</v>
      </c>
    </row>
    <row r="72" spans="12:12" x14ac:dyDescent="0.25">
      <c r="L72" t="s">
        <v>57</v>
      </c>
    </row>
    <row r="73" spans="12:12" x14ac:dyDescent="0.25">
      <c r="L73" t="s">
        <v>707</v>
      </c>
    </row>
    <row r="74" spans="12:12" x14ac:dyDescent="0.25">
      <c r="L74" t="s">
        <v>708</v>
      </c>
    </row>
    <row r="75" spans="12:12" x14ac:dyDescent="0.25">
      <c r="L75" t="s">
        <v>709</v>
      </c>
    </row>
    <row r="76" spans="12:12" x14ac:dyDescent="0.25">
      <c r="L76" t="s">
        <v>710</v>
      </c>
    </row>
    <row r="77" spans="12:12" x14ac:dyDescent="0.25">
      <c r="L77" t="s">
        <v>58</v>
      </c>
    </row>
    <row r="78" spans="12:12" x14ac:dyDescent="0.25">
      <c r="L78" t="s">
        <v>59</v>
      </c>
    </row>
    <row r="79" spans="12:12" x14ac:dyDescent="0.25">
      <c r="L79" t="s">
        <v>60</v>
      </c>
    </row>
    <row r="80" spans="12:12" x14ac:dyDescent="0.25">
      <c r="L80" t="s">
        <v>711</v>
      </c>
    </row>
    <row r="81" spans="12:12" x14ac:dyDescent="0.25">
      <c r="L81" t="s">
        <v>712</v>
      </c>
    </row>
    <row r="82" spans="12:12" x14ac:dyDescent="0.25">
      <c r="L82" t="s">
        <v>713</v>
      </c>
    </row>
    <row r="83" spans="12:12" x14ac:dyDescent="0.25">
      <c r="L83" t="s">
        <v>714</v>
      </c>
    </row>
    <row r="84" spans="12:12" x14ac:dyDescent="0.25">
      <c r="L84" t="s">
        <v>715</v>
      </c>
    </row>
    <row r="85" spans="12:12" x14ac:dyDescent="0.25">
      <c r="L85" t="s">
        <v>716</v>
      </c>
    </row>
    <row r="86" spans="12:12" x14ac:dyDescent="0.25">
      <c r="L86" t="s">
        <v>717</v>
      </c>
    </row>
    <row r="87" spans="12:12" x14ac:dyDescent="0.25">
      <c r="L87" t="s">
        <v>62</v>
      </c>
    </row>
    <row r="88" spans="12:12" x14ac:dyDescent="0.25">
      <c r="L88" t="s">
        <v>718</v>
      </c>
    </row>
    <row r="89" spans="12:12" x14ac:dyDescent="0.25">
      <c r="L89" t="s">
        <v>63</v>
      </c>
    </row>
    <row r="90" spans="12:12" x14ac:dyDescent="0.25">
      <c r="L90" t="s">
        <v>64</v>
      </c>
    </row>
    <row r="91" spans="12:12" x14ac:dyDescent="0.25">
      <c r="L91" t="s">
        <v>719</v>
      </c>
    </row>
    <row r="92" spans="12:12" x14ac:dyDescent="0.25">
      <c r="L92" t="s">
        <v>720</v>
      </c>
    </row>
    <row r="93" spans="12:12" x14ac:dyDescent="0.25">
      <c r="L93" t="s">
        <v>721</v>
      </c>
    </row>
    <row r="94" spans="12:12" x14ac:dyDescent="0.25">
      <c r="L94" t="s">
        <v>654</v>
      </c>
    </row>
    <row r="95" spans="12:12" x14ac:dyDescent="0.25">
      <c r="L95" t="s">
        <v>722</v>
      </c>
    </row>
    <row r="96" spans="12:12" x14ac:dyDescent="0.25">
      <c r="L96" t="s">
        <v>723</v>
      </c>
    </row>
    <row r="97" spans="12:12" x14ac:dyDescent="0.25">
      <c r="L97" t="s">
        <v>724</v>
      </c>
    </row>
    <row r="98" spans="12:12" x14ac:dyDescent="0.25">
      <c r="L98" t="s">
        <v>725</v>
      </c>
    </row>
    <row r="99" spans="12:12" x14ac:dyDescent="0.25">
      <c r="L99" t="s">
        <v>726</v>
      </c>
    </row>
    <row r="100" spans="12:12" x14ac:dyDescent="0.25">
      <c r="L100" t="s">
        <v>727</v>
      </c>
    </row>
    <row r="101" spans="12:12" x14ac:dyDescent="0.25">
      <c r="L101" t="s">
        <v>113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5"/>
  <sheetViews>
    <sheetView tabSelected="1" zoomScaleNormal="100" workbookViewId="0"/>
  </sheetViews>
  <sheetFormatPr defaultColWidth="0" defaultRowHeight="15" zeroHeight="1" x14ac:dyDescent="0.25"/>
  <cols>
    <col min="1" max="1" width="7" style="306" customWidth="1"/>
    <col min="2" max="2" width="9.28515625" style="356" customWidth="1"/>
    <col min="3" max="3" width="3.28515625" style="306" customWidth="1"/>
    <col min="4" max="4" width="59.5703125" style="306" bestFit="1" customWidth="1"/>
    <col min="5" max="5" width="44.140625" style="357" customWidth="1"/>
    <col min="6" max="6" width="20.7109375" style="306" bestFit="1" customWidth="1"/>
    <col min="7" max="7" width="16.28515625" style="306" customWidth="1"/>
    <col min="8" max="8" width="7" style="346" customWidth="1"/>
    <col min="9" max="9" width="19.28515625" style="306" hidden="1" customWidth="1"/>
    <col min="10" max="10" width="0" style="306" hidden="1" customWidth="1"/>
    <col min="11" max="16384" width="8.7109375" style="306" hidden="1"/>
  </cols>
  <sheetData>
    <row r="1" spans="1:10" x14ac:dyDescent="0.25">
      <c r="A1" s="301"/>
      <c r="B1" s="302"/>
      <c r="C1" s="301"/>
      <c r="D1" s="303"/>
      <c r="E1" s="304"/>
      <c r="F1" s="301"/>
      <c r="G1" s="301"/>
      <c r="H1" s="301"/>
      <c r="I1" s="305"/>
      <c r="J1" s="305"/>
    </row>
    <row r="2" spans="1:10" x14ac:dyDescent="0.25">
      <c r="A2" s="301"/>
      <c r="B2" s="307"/>
      <c r="C2" s="301"/>
      <c r="D2" s="301"/>
      <c r="E2" s="308"/>
      <c r="F2" s="301"/>
      <c r="G2" s="301"/>
      <c r="H2" s="301"/>
      <c r="I2" s="305"/>
      <c r="J2" s="305"/>
    </row>
    <row r="3" spans="1:10" ht="38.450000000000003" customHeight="1" x14ac:dyDescent="0.25">
      <c r="A3" s="301"/>
      <c r="B3" s="307"/>
      <c r="C3" s="301"/>
      <c r="D3" s="301"/>
      <c r="E3" s="309" t="s">
        <v>75</v>
      </c>
      <c r="F3" s="301"/>
      <c r="G3" s="301"/>
      <c r="H3" s="301"/>
      <c r="I3" s="305"/>
      <c r="J3" s="305"/>
    </row>
    <row r="4" spans="1:10" x14ac:dyDescent="0.25">
      <c r="A4" s="301"/>
      <c r="B4" s="307"/>
      <c r="C4" s="301"/>
      <c r="D4" s="301"/>
      <c r="E4" s="308"/>
      <c r="F4" s="301"/>
      <c r="G4" s="301"/>
      <c r="H4" s="301"/>
      <c r="I4" s="305"/>
      <c r="J4" s="305"/>
    </row>
    <row r="5" spans="1:10" x14ac:dyDescent="0.25">
      <c r="A5" s="301"/>
      <c r="B5" s="307"/>
      <c r="C5" s="301"/>
      <c r="D5" s="301"/>
      <c r="E5" s="308"/>
      <c r="F5" s="301"/>
      <c r="G5" s="301"/>
      <c r="H5" s="301"/>
      <c r="I5" s="305"/>
      <c r="J5" s="305"/>
    </row>
    <row r="6" spans="1:10" x14ac:dyDescent="0.25">
      <c r="A6" s="301"/>
      <c r="B6" s="310"/>
      <c r="C6" s="311"/>
      <c r="D6" s="311"/>
      <c r="E6" s="312"/>
      <c r="F6" s="311"/>
      <c r="G6" s="311"/>
      <c r="H6" s="301"/>
      <c r="I6" s="305"/>
      <c r="J6" s="305"/>
    </row>
    <row r="7" spans="1:10" x14ac:dyDescent="0.25">
      <c r="A7" s="301"/>
      <c r="B7" s="313" t="s">
        <v>116</v>
      </c>
      <c r="C7" s="314"/>
      <c r="D7" s="314" t="s">
        <v>15</v>
      </c>
      <c r="E7" s="315" t="s">
        <v>16</v>
      </c>
      <c r="F7" s="314"/>
      <c r="G7" s="314"/>
      <c r="H7" s="303"/>
      <c r="I7" s="316"/>
      <c r="J7" s="305"/>
    </row>
    <row r="8" spans="1:10" x14ac:dyDescent="0.25">
      <c r="A8" s="301"/>
      <c r="B8" s="310"/>
      <c r="C8" s="311"/>
      <c r="D8" s="311"/>
      <c r="E8" s="312"/>
      <c r="F8" s="311"/>
      <c r="G8" s="311"/>
      <c r="H8" s="301"/>
      <c r="I8" s="305"/>
      <c r="J8" s="305"/>
    </row>
    <row r="9" spans="1:10" x14ac:dyDescent="0.25">
      <c r="A9" s="301"/>
      <c r="B9" s="317" t="s">
        <v>1459</v>
      </c>
      <c r="C9" s="311"/>
      <c r="D9" s="314" t="s">
        <v>17</v>
      </c>
      <c r="E9" s="312"/>
      <c r="F9" s="311"/>
      <c r="G9" s="311"/>
      <c r="H9" s="301"/>
      <c r="I9" s="305"/>
      <c r="J9" s="305"/>
    </row>
    <row r="10" spans="1:10" x14ac:dyDescent="0.25">
      <c r="A10" s="301"/>
      <c r="B10" s="318">
        <v>1</v>
      </c>
      <c r="C10" s="311"/>
      <c r="D10" s="311" t="s">
        <v>176</v>
      </c>
      <c r="E10" s="319" t="str">
        <f>IF('Submission Details'!C5=1,"New Debt Submission",IF('Submission Details'!C5=2,"Redraft Submission",IF('Submission Details'!C5=3,"Submission For Approval",IF('Submission Details'!C5=4,"Update to an Existing Draft Document",IF('Submission Details'!C5=5,"Modification (after approval)",IF('Submission Details'!C5=6,"Correction (after approval)",IF('Submission Details'!C5=7,"Subsequent Passporting Request (after approval)",0)))))))</f>
        <v>New Debt Submission</v>
      </c>
      <c r="F10" s="311"/>
      <c r="G10" s="311"/>
      <c r="H10" s="301"/>
      <c r="I10" s="305"/>
      <c r="J10" s="305"/>
    </row>
    <row r="11" spans="1:10" x14ac:dyDescent="0.25">
      <c r="A11" s="301"/>
      <c r="B11" s="318">
        <v>2</v>
      </c>
      <c r="C11" s="311"/>
      <c r="D11" s="320" t="s">
        <v>151</v>
      </c>
      <c r="E11" s="319"/>
      <c r="F11" s="320"/>
      <c r="G11" s="311"/>
      <c r="H11" s="301"/>
      <c r="I11" s="305"/>
      <c r="J11" s="305"/>
    </row>
    <row r="12" spans="1:10" x14ac:dyDescent="0.25">
      <c r="A12" s="301"/>
      <c r="B12" s="318"/>
      <c r="C12" s="311"/>
      <c r="D12" s="321" t="s">
        <v>119</v>
      </c>
      <c r="E12" s="315" t="str">
        <f>IF(ISBLANK('Submission Details'!D14),"",'Submission Details'!D14)</f>
        <v/>
      </c>
      <c r="F12" s="322" t="str">
        <f>IF(ISBLANK('Submission Details'!D14),"Invalid","Valid")</f>
        <v>Invalid</v>
      </c>
      <c r="G12" s="323">
        <f t="shared" ref="G12:G18" si="0">IF(F12="Invalid",0,1)</f>
        <v>0</v>
      </c>
      <c r="H12" s="301"/>
      <c r="I12" s="305"/>
      <c r="J12" s="305"/>
    </row>
    <row r="13" spans="1:10" x14ac:dyDescent="0.25">
      <c r="A13" s="301"/>
      <c r="B13" s="318"/>
      <c r="C13" s="311"/>
      <c r="D13" s="321" t="s">
        <v>1445</v>
      </c>
      <c r="E13" s="324" t="str">
        <f>IF(ISBLANK('Submission Details'!F14),"",'Submission Details'!F14)</f>
        <v/>
      </c>
      <c r="F13" s="322" t="str">
        <f>IF(ISBLANK('Submission Details'!F14),"Invalid","Valid")</f>
        <v>Invalid</v>
      </c>
      <c r="G13" s="323">
        <f t="shared" si="0"/>
        <v>0</v>
      </c>
      <c r="H13" s="301"/>
      <c r="I13" s="305"/>
      <c r="J13" s="305"/>
    </row>
    <row r="14" spans="1:10" x14ac:dyDescent="0.25">
      <c r="A14" s="301"/>
      <c r="B14" s="318">
        <v>3</v>
      </c>
      <c r="C14" s="311"/>
      <c r="D14" s="325" t="s">
        <v>351</v>
      </c>
      <c r="E14" s="315" t="str">
        <f>IF(ISBLANK('Submission Details'!E22),"",'Submission Details'!E22)</f>
        <v/>
      </c>
      <c r="F14" s="322" t="str">
        <f>IF(ISBLANK('Submission Details'!E22),"Invalid","Valid")</f>
        <v>Invalid</v>
      </c>
      <c r="G14" s="323">
        <f t="shared" si="0"/>
        <v>0</v>
      </c>
      <c r="H14" s="301"/>
      <c r="I14" s="305"/>
      <c r="J14" s="305"/>
    </row>
    <row r="15" spans="1:10" ht="28.5" customHeight="1" x14ac:dyDescent="0.25">
      <c r="A15" s="301"/>
      <c r="B15" s="326">
        <v>4</v>
      </c>
      <c r="C15" s="311"/>
      <c r="D15" s="311" t="s">
        <v>340</v>
      </c>
      <c r="E15" s="315" t="str">
        <f>'Submission Details'!O33</f>
        <v/>
      </c>
      <c r="F15" s="322" t="str">
        <f>IF('Submission Details'!O33="","Invalid","Valid")</f>
        <v>Invalid</v>
      </c>
      <c r="G15" s="323">
        <f t="shared" si="0"/>
        <v>0</v>
      </c>
      <c r="H15" s="301"/>
      <c r="I15" s="305"/>
      <c r="J15" s="305"/>
    </row>
    <row r="16" spans="1:10" x14ac:dyDescent="0.25">
      <c r="A16" s="301"/>
      <c r="B16" s="318">
        <v>5</v>
      </c>
      <c r="C16" s="311"/>
      <c r="D16" s="311" t="s">
        <v>594</v>
      </c>
      <c r="E16" s="315" t="str">
        <f>IF(ISBLANK('Submission Details'!E40),"",'Submission Details'!E40)</f>
        <v>No</v>
      </c>
      <c r="F16" s="322" t="str">
        <f>IF(ISBLANK('Submission Details'!E40),"Invalid","Valid")</f>
        <v>Valid</v>
      </c>
      <c r="G16" s="323">
        <f t="shared" si="0"/>
        <v>1</v>
      </c>
      <c r="H16" s="301"/>
      <c r="I16" s="305"/>
      <c r="J16" s="305"/>
    </row>
    <row r="17" spans="1:10" x14ac:dyDescent="0.25">
      <c r="A17" s="301"/>
      <c r="B17" s="318">
        <v>6</v>
      </c>
      <c r="C17" s="311"/>
      <c r="D17" s="311" t="s">
        <v>177</v>
      </c>
      <c r="E17" s="315" t="str">
        <f>IF(ISBLANK('Submission Details'!E43),"",'Submission Details'!E43)</f>
        <v>No</v>
      </c>
      <c r="F17" s="322" t="str">
        <f>IF(ISBLANK('Submission Details'!E43),"Invalid","Valid")</f>
        <v>Valid</v>
      </c>
      <c r="G17" s="323">
        <f t="shared" si="0"/>
        <v>1</v>
      </c>
      <c r="H17" s="301"/>
      <c r="I17" s="305"/>
      <c r="J17" s="305"/>
    </row>
    <row r="18" spans="1:10" x14ac:dyDescent="0.25">
      <c r="A18" s="301"/>
      <c r="B18" s="318">
        <v>7</v>
      </c>
      <c r="C18" s="311"/>
      <c r="D18" s="311" t="s">
        <v>152</v>
      </c>
      <c r="E18" s="315" t="str">
        <f>IF(ISBLANK('Submission Details'!D46),"",'Submission Details'!D46)</f>
        <v/>
      </c>
      <c r="F18" s="322" t="str">
        <f>IF(ISBLANK('Submission Details'!D46),"Invalid","Valid")</f>
        <v>Invalid</v>
      </c>
      <c r="G18" s="323">
        <f t="shared" si="0"/>
        <v>0</v>
      </c>
      <c r="H18" s="301"/>
      <c r="I18" s="305"/>
      <c r="J18" s="305"/>
    </row>
    <row r="19" spans="1:10" x14ac:dyDescent="0.25">
      <c r="A19" s="301"/>
      <c r="B19" s="327"/>
      <c r="C19" s="311"/>
      <c r="D19" s="311"/>
      <c r="E19" s="312"/>
      <c r="F19" s="311"/>
      <c r="G19" s="323"/>
      <c r="H19" s="301"/>
      <c r="I19" s="305"/>
      <c r="J19" s="305"/>
    </row>
    <row r="20" spans="1:10" x14ac:dyDescent="0.25">
      <c r="A20" s="301"/>
      <c r="B20" s="328">
        <v>8</v>
      </c>
      <c r="C20" s="311"/>
      <c r="D20" s="329" t="s">
        <v>341</v>
      </c>
      <c r="E20" s="312"/>
      <c r="F20" s="312"/>
      <c r="G20" s="323"/>
      <c r="H20" s="330"/>
      <c r="I20" s="331"/>
      <c r="J20" s="305"/>
    </row>
    <row r="21" spans="1:10" ht="38.25" x14ac:dyDescent="0.25">
      <c r="A21" s="301"/>
      <c r="B21" s="327"/>
      <c r="C21" s="311"/>
      <c r="D21" s="319" t="s">
        <v>595</v>
      </c>
      <c r="E21" s="319"/>
      <c r="F21" s="332"/>
      <c r="G21" s="323"/>
      <c r="H21" s="330"/>
      <c r="I21" s="331"/>
      <c r="J21" s="305"/>
    </row>
    <row r="22" spans="1:10" x14ac:dyDescent="0.25">
      <c r="A22" s="301"/>
      <c r="B22" s="327"/>
      <c r="C22" s="311"/>
      <c r="D22" s="333" t="s">
        <v>342</v>
      </c>
      <c r="E22" s="324" t="str">
        <f>IF(ISBLANK('Issuer Details'!C6),"",'Issuer Details'!C6)</f>
        <v/>
      </c>
      <c r="F22" s="334" t="str">
        <f>IF(ISBLANK('Issuer Details'!C6),"Invalid","Valid")</f>
        <v>Invalid</v>
      </c>
      <c r="G22" s="323">
        <f>IF(F22="Invalid",0,1)</f>
        <v>0</v>
      </c>
      <c r="H22" s="330"/>
      <c r="I22" s="331"/>
      <c r="J22" s="305"/>
    </row>
    <row r="23" spans="1:10" x14ac:dyDescent="0.25">
      <c r="A23" s="301"/>
      <c r="B23" s="327"/>
      <c r="C23" s="311"/>
      <c r="D23" s="335"/>
      <c r="E23" s="336"/>
      <c r="F23" s="314"/>
      <c r="G23" s="323"/>
      <c r="H23" s="330"/>
      <c r="I23" s="331"/>
      <c r="J23" s="305"/>
    </row>
    <row r="24" spans="1:10" x14ac:dyDescent="0.25">
      <c r="A24" s="301"/>
      <c r="B24" s="337">
        <v>9</v>
      </c>
      <c r="C24" s="311"/>
      <c r="D24" s="314" t="s">
        <v>18</v>
      </c>
      <c r="E24" s="312"/>
      <c r="F24" s="311"/>
      <c r="G24" s="323"/>
      <c r="H24" s="301"/>
      <c r="I24" s="305"/>
      <c r="J24" s="305"/>
    </row>
    <row r="25" spans="1:10" x14ac:dyDescent="0.25">
      <c r="A25" s="301"/>
      <c r="B25" s="327"/>
      <c r="C25" s="311"/>
      <c r="D25" s="311" t="s">
        <v>911</v>
      </c>
      <c r="E25" s="338" t="str">
        <f>IF(ISBLANK('Securities Details'!$C$18),"",'Securities Details'!$C$18)</f>
        <v/>
      </c>
      <c r="F25" s="314"/>
      <c r="G25" s="323"/>
      <c r="H25" s="330"/>
      <c r="I25" s="331"/>
      <c r="J25" s="305"/>
    </row>
    <row r="26" spans="1:10" x14ac:dyDescent="0.25">
      <c r="A26" s="301"/>
      <c r="B26" s="327"/>
      <c r="C26" s="311"/>
      <c r="D26" s="311" t="s">
        <v>167</v>
      </c>
      <c r="E26" s="338" t="str">
        <f>IF(ISBLANK('Securities Details'!$D$18),"",'Securities Details'!$D$18)</f>
        <v/>
      </c>
      <c r="F26" s="314"/>
      <c r="G26" s="323"/>
      <c r="H26" s="330"/>
      <c r="I26" s="331"/>
      <c r="J26" s="305"/>
    </row>
    <row r="27" spans="1:10" x14ac:dyDescent="0.25">
      <c r="A27" s="301"/>
      <c r="B27" s="327"/>
      <c r="C27" s="311"/>
      <c r="D27" s="339" t="s">
        <v>168</v>
      </c>
      <c r="E27" s="340" t="str">
        <f>IF(ISBLANK('Securities Details'!$G$18),"",'Securities Details'!$G$18)</f>
        <v/>
      </c>
      <c r="F27" s="314"/>
      <c r="G27" s="323"/>
      <c r="H27" s="330"/>
      <c r="I27" s="331"/>
      <c r="J27" s="305"/>
    </row>
    <row r="28" spans="1:10" x14ac:dyDescent="0.25">
      <c r="A28" s="301"/>
      <c r="B28" s="327"/>
      <c r="C28" s="311"/>
      <c r="D28" s="339" t="s">
        <v>169</v>
      </c>
      <c r="E28" s="340" t="str">
        <f>IF(ISBLANK('Securities Details'!$H$18),"",'Securities Details'!$H$18)</f>
        <v/>
      </c>
      <c r="F28" s="314"/>
      <c r="G28" s="323"/>
      <c r="H28" s="330"/>
      <c r="I28" s="331"/>
      <c r="J28" s="305"/>
    </row>
    <row r="29" spans="1:10" x14ac:dyDescent="0.25">
      <c r="A29" s="301"/>
      <c r="B29" s="327"/>
      <c r="C29" s="311"/>
      <c r="D29" s="311" t="s">
        <v>1092</v>
      </c>
      <c r="E29" s="338" t="str">
        <f>IF(ISBLANK('Securities Details'!$I$18),"",'Securities Details'!$I$18)</f>
        <v/>
      </c>
      <c r="F29" s="314"/>
      <c r="G29" s="323"/>
      <c r="H29" s="330"/>
      <c r="I29" s="331"/>
      <c r="J29" s="305"/>
    </row>
    <row r="30" spans="1:10" x14ac:dyDescent="0.25">
      <c r="A30" s="301"/>
      <c r="B30" s="327"/>
      <c r="C30" s="311"/>
      <c r="D30" s="311" t="s">
        <v>785</v>
      </c>
      <c r="E30" s="338" t="str">
        <f>IF(ISBLANK('Securities Details'!$L$18),"",'Securities Details'!$L$18)</f>
        <v/>
      </c>
      <c r="F30" s="314"/>
      <c r="G30" s="323"/>
      <c r="H30" s="330"/>
      <c r="I30" s="331"/>
      <c r="J30" s="305"/>
    </row>
    <row r="31" spans="1:10" x14ac:dyDescent="0.25">
      <c r="A31" s="301"/>
      <c r="B31" s="327"/>
      <c r="C31" s="311"/>
      <c r="D31" s="311" t="s">
        <v>212</v>
      </c>
      <c r="E31" s="338" t="str">
        <f>IF(ISBLANK('Securities Details'!$N$18),"",'Securities Details'!$N$18)</f>
        <v/>
      </c>
      <c r="F31" s="314"/>
      <c r="G31" s="323"/>
      <c r="H31" s="330"/>
      <c r="I31" s="331"/>
      <c r="J31" s="305"/>
    </row>
    <row r="32" spans="1:10" x14ac:dyDescent="0.25">
      <c r="A32" s="301"/>
      <c r="B32" s="327"/>
      <c r="C32" s="311"/>
      <c r="D32" s="311" t="s">
        <v>421</v>
      </c>
      <c r="E32" s="338" t="str">
        <f>IF(ISBLANK('Securities Details'!$O$18),"",'Securities Details'!$O$18)</f>
        <v/>
      </c>
      <c r="F32" s="314"/>
      <c r="G32" s="323"/>
      <c r="H32" s="330"/>
      <c r="I32" s="331"/>
      <c r="J32" s="305"/>
    </row>
    <row r="33" spans="1:10" x14ac:dyDescent="0.25">
      <c r="A33" s="301"/>
      <c r="B33" s="327"/>
      <c r="C33" s="311"/>
      <c r="D33" s="311" t="s">
        <v>398</v>
      </c>
      <c r="E33" s="338" t="str">
        <f>IF(ISBLANK('Securities Details'!$Q$18),"",'Securities Details'!$Q$18)</f>
        <v/>
      </c>
      <c r="F33" s="314"/>
      <c r="G33" s="323"/>
      <c r="H33" s="330"/>
      <c r="I33" s="331"/>
      <c r="J33" s="305"/>
    </row>
    <row r="34" spans="1:10" x14ac:dyDescent="0.25">
      <c r="A34" s="301"/>
      <c r="B34" s="327"/>
      <c r="C34" s="311"/>
      <c r="D34" s="311" t="s">
        <v>423</v>
      </c>
      <c r="E34" s="338" t="str">
        <f>IF(ISBLANK('Securities Details'!$R$18),"",'Securities Details'!$R$18)</f>
        <v/>
      </c>
      <c r="F34" s="314"/>
      <c r="G34" s="323"/>
      <c r="H34" s="330"/>
      <c r="I34" s="331"/>
      <c r="J34" s="305"/>
    </row>
    <row r="35" spans="1:10" x14ac:dyDescent="0.25">
      <c r="A35" s="301"/>
      <c r="B35" s="327"/>
      <c r="C35" s="311"/>
      <c r="D35" s="311" t="s">
        <v>213</v>
      </c>
      <c r="E35" s="341" t="str">
        <f>IF(ISBLANK('Securities Details'!$S$18),"",'Securities Details'!$S$18)</f>
        <v/>
      </c>
      <c r="F35" s="314"/>
      <c r="G35" s="323"/>
      <c r="H35" s="330"/>
      <c r="I35" s="331"/>
      <c r="J35" s="305"/>
    </row>
    <row r="36" spans="1:10" x14ac:dyDescent="0.25">
      <c r="A36" s="301"/>
      <c r="B36" s="327"/>
      <c r="C36" s="311"/>
      <c r="D36" s="311" t="s">
        <v>338</v>
      </c>
      <c r="E36" s="338" t="str">
        <f>IF(ISBLANK('Securities Details'!$T$18),"",'Securities Details'!$T$18)</f>
        <v/>
      </c>
      <c r="F36" s="314"/>
      <c r="G36" s="323"/>
      <c r="H36" s="330"/>
      <c r="I36" s="331"/>
      <c r="J36" s="305"/>
    </row>
    <row r="37" spans="1:10" x14ac:dyDescent="0.25">
      <c r="A37" s="301"/>
      <c r="B37" s="327"/>
      <c r="C37" s="311"/>
      <c r="D37" s="311" t="s">
        <v>180</v>
      </c>
      <c r="E37" s="338" t="str">
        <f>IF(ISBLANK('Securities Details'!$U$18),"",'Securities Details'!$U$18)</f>
        <v/>
      </c>
      <c r="F37" s="314"/>
      <c r="G37" s="323"/>
      <c r="H37" s="330"/>
      <c r="I37" s="331"/>
      <c r="J37" s="305"/>
    </row>
    <row r="38" spans="1:10" x14ac:dyDescent="0.25">
      <c r="A38" s="301"/>
      <c r="B38" s="327"/>
      <c r="C38" s="311"/>
      <c r="D38" s="339" t="s">
        <v>1450</v>
      </c>
      <c r="E38" s="340" t="str">
        <f>IF(ISBLANK('Securities Details'!$W$18),"",'Securities Details'!$W$18)</f>
        <v/>
      </c>
      <c r="F38" s="314"/>
      <c r="G38" s="323"/>
      <c r="H38" s="330"/>
      <c r="I38" s="331"/>
      <c r="J38" s="305"/>
    </row>
    <row r="39" spans="1:10" x14ac:dyDescent="0.25">
      <c r="A39" s="301"/>
      <c r="B39" s="327"/>
      <c r="C39" s="311"/>
      <c r="D39" s="311" t="s">
        <v>181</v>
      </c>
      <c r="E39" s="341" t="str">
        <f>IF(ISBLANK('Securities Details'!$Y$18),"",'Securities Details'!$Y$18)</f>
        <v/>
      </c>
      <c r="F39" s="314"/>
      <c r="G39" s="323"/>
      <c r="H39" s="330"/>
      <c r="I39" s="331"/>
      <c r="J39" s="305"/>
    </row>
    <row r="40" spans="1:10" x14ac:dyDescent="0.25">
      <c r="A40" s="301"/>
      <c r="B40" s="327"/>
      <c r="C40" s="311"/>
      <c r="D40" s="339" t="s">
        <v>1094</v>
      </c>
      <c r="E40" s="340" t="str">
        <f>IF(ISBLANK('Securities Details'!$AA$18),"",'Securities Details'!$AA$18)</f>
        <v/>
      </c>
      <c r="F40" s="314"/>
      <c r="G40" s="323"/>
      <c r="H40" s="330"/>
      <c r="I40" s="331"/>
      <c r="J40" s="305"/>
    </row>
    <row r="41" spans="1:10" x14ac:dyDescent="0.25">
      <c r="A41" s="301"/>
      <c r="B41" s="327"/>
      <c r="C41" s="311"/>
      <c r="D41" s="311"/>
      <c r="E41" s="312"/>
      <c r="F41" s="311"/>
      <c r="G41" s="323"/>
      <c r="H41" s="301"/>
      <c r="I41" s="305"/>
      <c r="J41" s="305"/>
    </row>
    <row r="42" spans="1:10" x14ac:dyDescent="0.25">
      <c r="A42" s="301"/>
      <c r="B42" s="337">
        <v>10</v>
      </c>
      <c r="C42" s="311"/>
      <c r="D42" s="314" t="s">
        <v>641</v>
      </c>
      <c r="E42" s="312"/>
      <c r="F42" s="311"/>
      <c r="G42" s="323"/>
      <c r="H42" s="301"/>
      <c r="I42" s="305"/>
      <c r="J42" s="305"/>
    </row>
    <row r="43" spans="1:10" x14ac:dyDescent="0.25">
      <c r="A43" s="301"/>
      <c r="B43" s="318"/>
      <c r="C43" s="311"/>
      <c r="D43" s="342" t="s">
        <v>344</v>
      </c>
      <c r="E43" s="324" t="str">
        <f>IF(ISBLANK('Submission Details'!E40),"",'Submission Details'!E40)</f>
        <v>No</v>
      </c>
      <c r="F43" s="322" t="str">
        <f>IF(ISBLANK('Submission Details'!E40),"Invalid","Valid")</f>
        <v>Valid</v>
      </c>
      <c r="G43" s="323">
        <f t="shared" ref="G43:G54" si="1">IF(F43="Invalid",0,1)</f>
        <v>1</v>
      </c>
      <c r="H43" s="301"/>
      <c r="I43" s="305"/>
      <c r="J43" s="305"/>
    </row>
    <row r="44" spans="1:10" x14ac:dyDescent="0.25">
      <c r="A44" s="301"/>
      <c r="B44" s="327"/>
      <c r="C44" s="311"/>
      <c r="D44" s="343"/>
      <c r="E44" s="344"/>
      <c r="F44" s="311"/>
      <c r="G44" s="323"/>
      <c r="H44" s="301"/>
      <c r="I44" s="305"/>
      <c r="J44" s="305"/>
    </row>
    <row r="45" spans="1:10" x14ac:dyDescent="0.25">
      <c r="A45" s="301"/>
      <c r="B45" s="337" t="s">
        <v>1439</v>
      </c>
      <c r="C45" s="311"/>
      <c r="D45" s="314" t="s">
        <v>642</v>
      </c>
      <c r="E45" s="312"/>
      <c r="F45" s="311"/>
      <c r="G45" s="323"/>
      <c r="H45" s="301"/>
      <c r="I45" s="305"/>
      <c r="J45" s="305"/>
    </row>
    <row r="46" spans="1:10" x14ac:dyDescent="0.25">
      <c r="A46" s="301"/>
      <c r="B46" s="345">
        <v>11</v>
      </c>
      <c r="C46" s="311"/>
      <c r="D46" s="342" t="s">
        <v>345</v>
      </c>
      <c r="E46" s="324" t="str">
        <f>IF(ISBLANK('Submission Details'!E43),"",'Submission Details'!E43)</f>
        <v>No</v>
      </c>
      <c r="F46" s="322" t="str">
        <f>IF(ISBLANK('Submission Details'!E43),"Invalid","Valid")</f>
        <v>Valid</v>
      </c>
      <c r="G46" s="323">
        <f t="shared" si="1"/>
        <v>1</v>
      </c>
      <c r="H46" s="301"/>
      <c r="I46" s="305"/>
      <c r="J46" s="305"/>
    </row>
    <row r="47" spans="1:10" x14ac:dyDescent="0.25">
      <c r="A47" s="301"/>
      <c r="B47" s="345"/>
      <c r="C47" s="311"/>
      <c r="D47" s="342"/>
      <c r="E47" s="324"/>
      <c r="F47" s="314"/>
      <c r="G47" s="323"/>
      <c r="H47" s="301"/>
      <c r="I47" s="305"/>
      <c r="J47" s="305"/>
    </row>
    <row r="48" spans="1:10" x14ac:dyDescent="0.25">
      <c r="A48" s="301"/>
      <c r="B48" s="337" t="s">
        <v>1440</v>
      </c>
      <c r="C48" s="311"/>
      <c r="D48" s="314" t="s">
        <v>26</v>
      </c>
      <c r="E48" s="312"/>
      <c r="F48" s="311"/>
      <c r="G48" s="323"/>
      <c r="H48" s="301"/>
      <c r="I48" s="305"/>
      <c r="J48" s="305"/>
    </row>
    <row r="49" spans="1:10" x14ac:dyDescent="0.25">
      <c r="A49" s="301"/>
      <c r="B49" s="318">
        <v>13</v>
      </c>
      <c r="C49" s="311"/>
      <c r="D49" s="311" t="s">
        <v>1441</v>
      </c>
      <c r="E49" s="312" t="str">
        <f>IF(ISBLANK(Approval!D4),"",Approval!D4)</f>
        <v/>
      </c>
      <c r="F49" s="322" t="str">
        <f>IF(ISBLANK(Approval!D4),"Invalid","Valid")</f>
        <v>Invalid</v>
      </c>
      <c r="G49" s="323">
        <f t="shared" si="1"/>
        <v>0</v>
      </c>
      <c r="H49" s="301"/>
      <c r="I49" s="305"/>
      <c r="J49" s="305"/>
    </row>
    <row r="50" spans="1:10" x14ac:dyDescent="0.25">
      <c r="A50" s="301"/>
      <c r="B50" s="318">
        <v>14</v>
      </c>
      <c r="C50" s="311"/>
      <c r="D50" s="311" t="s">
        <v>598</v>
      </c>
      <c r="E50" s="312" t="str">
        <f>IF(ISBLANK(Approval!D7),"",Approval!D7)</f>
        <v/>
      </c>
      <c r="F50" s="322" t="str">
        <f>IF(ISBLANK(Approval!D7),"Invalid","Valid")</f>
        <v>Invalid</v>
      </c>
      <c r="G50" s="323">
        <f t="shared" si="1"/>
        <v>0</v>
      </c>
      <c r="H50" s="301"/>
      <c r="I50" s="305"/>
      <c r="J50" s="305"/>
    </row>
    <row r="51" spans="1:10" x14ac:dyDescent="0.25">
      <c r="A51" s="301"/>
      <c r="B51" s="318">
        <v>15</v>
      </c>
      <c r="C51" s="311"/>
      <c r="D51" s="311" t="s">
        <v>25</v>
      </c>
      <c r="E51" s="312" t="str">
        <f>IF(ISBLANK(Approval!E24),"",Approval!E24)</f>
        <v/>
      </c>
      <c r="F51" s="322" t="str">
        <f>IF(ISBLANK(Approval!D45),"Invalid","Valid")</f>
        <v>Invalid</v>
      </c>
      <c r="G51" s="323">
        <f t="shared" si="1"/>
        <v>0</v>
      </c>
      <c r="H51" s="301"/>
      <c r="I51" s="305"/>
      <c r="J51" s="305"/>
    </row>
    <row r="52" spans="1:10" x14ac:dyDescent="0.25">
      <c r="A52" s="301"/>
      <c r="B52" s="318">
        <v>16</v>
      </c>
      <c r="C52" s="311"/>
      <c r="D52" s="311" t="s">
        <v>72</v>
      </c>
      <c r="E52" s="312" t="str">
        <f>IF(ISBLANK(Approval!D33),"",Approval!D33)</f>
        <v/>
      </c>
      <c r="F52" s="322" t="str">
        <f>IF(ISBLANK(Approval!D33),"Invalid","Valid")</f>
        <v>Invalid</v>
      </c>
      <c r="G52" s="323">
        <f t="shared" si="1"/>
        <v>0</v>
      </c>
      <c r="H52" s="301"/>
      <c r="I52" s="305"/>
      <c r="J52" s="305"/>
    </row>
    <row r="53" spans="1:10" x14ac:dyDescent="0.25">
      <c r="A53" s="301"/>
      <c r="B53" s="318">
        <v>17</v>
      </c>
      <c r="C53" s="311"/>
      <c r="D53" s="311" t="s">
        <v>1434</v>
      </c>
      <c r="E53" s="312" t="str">
        <f>IF(ISBLANK(Approval!D139),"",Approval!D139)</f>
        <v/>
      </c>
      <c r="F53" s="322" t="str">
        <f>IF(ISBLANK(Approval!D139),"Invalid","Valid")</f>
        <v>Invalid</v>
      </c>
      <c r="G53" s="323">
        <f t="shared" si="1"/>
        <v>0</v>
      </c>
      <c r="H53" s="301"/>
      <c r="I53" s="305"/>
      <c r="J53" s="305"/>
    </row>
    <row r="54" spans="1:10" x14ac:dyDescent="0.25">
      <c r="A54" s="301"/>
      <c r="B54" s="318">
        <v>18</v>
      </c>
      <c r="C54" s="311"/>
      <c r="D54" s="311" t="s">
        <v>348</v>
      </c>
      <c r="E54" s="312" t="str">
        <f>IF(Approval!G151=0,"Yes","No")</f>
        <v>No</v>
      </c>
      <c r="F54" s="322" t="str">
        <f>IF(Approval!G151=0,"Valid","Invalid")</f>
        <v>Invalid</v>
      </c>
      <c r="G54" s="323">
        <f t="shared" si="1"/>
        <v>0</v>
      </c>
      <c r="H54" s="301"/>
      <c r="I54" s="305"/>
      <c r="J54" s="305"/>
    </row>
    <row r="55" spans="1:10" x14ac:dyDescent="0.25">
      <c r="A55" s="301"/>
      <c r="B55" s="327"/>
      <c r="C55" s="311"/>
      <c r="D55" s="311"/>
      <c r="E55" s="312"/>
      <c r="F55" s="311"/>
      <c r="G55" s="311"/>
      <c r="H55" s="301"/>
      <c r="I55" s="305"/>
      <c r="J55" s="305"/>
    </row>
    <row r="56" spans="1:10" x14ac:dyDescent="0.25">
      <c r="A56" s="346"/>
      <c r="B56" s="347"/>
      <c r="C56" s="348"/>
      <c r="D56" s="348"/>
      <c r="E56" s="349"/>
      <c r="F56" s="348"/>
      <c r="G56" s="348"/>
    </row>
    <row r="57" spans="1:10" x14ac:dyDescent="0.25">
      <c r="A57" s="301"/>
      <c r="B57" s="350">
        <v>19</v>
      </c>
      <c r="C57" s="311"/>
      <c r="D57" s="314" t="s">
        <v>1437</v>
      </c>
      <c r="E57" s="344"/>
      <c r="F57" s="311"/>
      <c r="G57" s="311"/>
      <c r="H57" s="301"/>
      <c r="I57" s="305"/>
      <c r="J57" s="305"/>
    </row>
    <row r="58" spans="1:10" ht="67.5" customHeight="1" x14ac:dyDescent="0.25">
      <c r="A58" s="301"/>
      <c r="B58" s="310"/>
      <c r="C58" s="311"/>
      <c r="D58" s="332" t="s">
        <v>1457</v>
      </c>
      <c r="E58" s="323">
        <f>IF(Approval!G145=TRUE,1,0)</f>
        <v>0</v>
      </c>
      <c r="F58" s="311"/>
      <c r="G58" s="311"/>
      <c r="H58" s="301"/>
      <c r="I58" s="305"/>
      <c r="J58" s="305"/>
    </row>
    <row r="59" spans="1:10" hidden="1" x14ac:dyDescent="0.25">
      <c r="A59" s="346"/>
      <c r="B59" s="347"/>
      <c r="C59" s="348"/>
      <c r="D59" s="348"/>
      <c r="E59" s="349"/>
      <c r="F59" s="348"/>
      <c r="G59" s="348"/>
    </row>
    <row r="60" spans="1:10" hidden="1" x14ac:dyDescent="0.25">
      <c r="A60" s="346"/>
      <c r="B60" s="347"/>
      <c r="C60" s="348"/>
      <c r="D60" s="348"/>
      <c r="E60" s="349"/>
      <c r="F60" s="348"/>
      <c r="G60" s="348"/>
    </row>
    <row r="61" spans="1:10" hidden="1" x14ac:dyDescent="0.25">
      <c r="A61" s="346"/>
      <c r="B61" s="347"/>
      <c r="C61" s="348"/>
      <c r="D61" s="348"/>
      <c r="E61" s="349"/>
      <c r="F61" s="348"/>
      <c r="G61" s="348"/>
    </row>
    <row r="62" spans="1:10" hidden="1" x14ac:dyDescent="0.25">
      <c r="A62" s="346"/>
      <c r="B62" s="347"/>
      <c r="C62" s="348"/>
      <c r="D62" s="348"/>
      <c r="E62" s="349"/>
      <c r="F62" s="348"/>
      <c r="G62" s="348"/>
    </row>
    <row r="63" spans="1:10" ht="10.9" customHeight="1" x14ac:dyDescent="0.25">
      <c r="A63" s="346"/>
      <c r="B63" s="347"/>
      <c r="C63" s="348"/>
      <c r="D63" s="348"/>
      <c r="E63" s="349"/>
      <c r="F63" s="348"/>
      <c r="G63" s="348"/>
    </row>
    <row r="64" spans="1:10" ht="55.15" customHeight="1" x14ac:dyDescent="0.25">
      <c r="A64" s="301"/>
      <c r="B64" s="604" t="s">
        <v>0</v>
      </c>
      <c r="C64" s="604"/>
      <c r="D64" s="604"/>
      <c r="E64" s="604"/>
      <c r="F64" s="351"/>
      <c r="G64" s="351"/>
      <c r="H64" s="352"/>
      <c r="I64" s="353"/>
      <c r="J64" s="305"/>
    </row>
    <row r="65" spans="1:7" ht="13.15" customHeight="1" x14ac:dyDescent="0.25">
      <c r="A65" s="346"/>
      <c r="B65" s="347"/>
      <c r="C65" s="348"/>
      <c r="D65" s="348"/>
      <c r="E65" s="349"/>
      <c r="F65" s="348"/>
      <c r="G65" s="348"/>
    </row>
    <row r="66" spans="1:7" ht="2.4500000000000002" customHeight="1" x14ac:dyDescent="0.25">
      <c r="A66" s="346"/>
      <c r="B66" s="347"/>
      <c r="C66" s="348"/>
      <c r="D66" s="348"/>
      <c r="E66" s="349"/>
      <c r="F66" s="348"/>
      <c r="G66" s="348"/>
    </row>
    <row r="67" spans="1:7" hidden="1" x14ac:dyDescent="0.25">
      <c r="A67" s="346"/>
      <c r="B67" s="347"/>
      <c r="C67" s="348"/>
      <c r="D67" s="348"/>
      <c r="E67" s="349"/>
      <c r="F67" s="348"/>
      <c r="G67" s="348"/>
    </row>
    <row r="68" spans="1:7" hidden="1" x14ac:dyDescent="0.25">
      <c r="A68" s="346"/>
      <c r="B68" s="347"/>
      <c r="C68" s="348"/>
      <c r="D68" s="348"/>
      <c r="E68" s="349"/>
      <c r="F68" s="348"/>
      <c r="G68" s="348"/>
    </row>
    <row r="69" spans="1:7" ht="9" customHeight="1" x14ac:dyDescent="0.25">
      <c r="A69" s="346"/>
      <c r="B69" s="347"/>
      <c r="C69" s="348"/>
      <c r="D69" s="348"/>
      <c r="E69" s="349"/>
      <c r="F69" s="348"/>
      <c r="G69" s="348"/>
    </row>
    <row r="70" spans="1:7" ht="34.9" customHeight="1" x14ac:dyDescent="0.25">
      <c r="A70" s="346"/>
      <c r="B70" s="354"/>
      <c r="C70" s="346"/>
      <c r="D70" s="346"/>
      <c r="E70" s="355"/>
      <c r="F70" s="346"/>
      <c r="G70" s="346"/>
    </row>
    <row r="71" spans="1:7" hidden="1" x14ac:dyDescent="0.25"/>
    <row r="72" spans="1:7" hidden="1" x14ac:dyDescent="0.25"/>
    <row r="73" spans="1:7" hidden="1" x14ac:dyDescent="0.25"/>
    <row r="74" spans="1:7" hidden="1" x14ac:dyDescent="0.25"/>
    <row r="75" spans="1:7" hidden="1" x14ac:dyDescent="0.25"/>
  </sheetData>
  <sheetProtection algorithmName="SHA-512" hashValue="CWAO7/AfmDOpm3DvgBI6T70g+tqRQbK9CmHr1s/UE41LffVvV4kKFEsHT7A/3uOX13yTV56/WrVv/CNxpn5x7g==" saltValue="OiQK96Ra4PoD1yfmYEnh2w==" spinCount="100000" sheet="1" objects="1" scenarios="1"/>
  <mergeCells count="1">
    <mergeCell ref="B64:E64"/>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extLst>
    <ext xmlns:x14="http://schemas.microsoft.com/office/spreadsheetml/2009/9/main" uri="{78C0D931-6437-407d-A8EE-F0AAD7539E65}">
      <x14:conditionalFormattings>
        <x14:conditionalFormatting xmlns:xm="http://schemas.microsoft.com/office/excel/2006/main">
          <x14:cfRule type="iconSet" priority="41" id="{10ECF0E7-593A-4C21-9EDB-7DDF5E0F8BBA}">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G12:G54</xm:sqref>
        </x14:conditionalFormatting>
        <x14:conditionalFormatting xmlns:xm="http://schemas.microsoft.com/office/excel/2006/main">
          <x14:cfRule type="iconSet" priority="44" id="{EF726147-2234-469C-859C-28386D5A0C32}">
            <x14:iconSet iconSet="3Symbols2" showValue="0" custom="1">
              <x14:cfvo type="percent">
                <xm:f>0</xm:f>
              </x14:cfvo>
              <x14:cfvo type="num">
                <xm:f>0</xm:f>
              </x14:cfvo>
              <x14:cfvo type="num">
                <xm:f>1</xm:f>
              </x14:cfvo>
              <x14:cfIcon iconSet="3Triangles" iconId="1"/>
              <x14:cfIcon iconSet="3Symbols2" iconId="0"/>
              <x14:cfIcon iconSet="3Symbols2" iconId="2"/>
            </x14:iconSet>
          </x14:cfRule>
          <xm:sqref>E58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CG64"/>
  <sheetViews>
    <sheetView zoomScale="90" zoomScaleNormal="90" workbookViewId="0"/>
  </sheetViews>
  <sheetFormatPr defaultColWidth="0" defaultRowHeight="15" zeroHeight="1" x14ac:dyDescent="0.25"/>
  <cols>
    <col min="1" max="1" width="8.7109375" style="408" customWidth="1"/>
    <col min="2" max="2" width="18.7109375" style="348" customWidth="1"/>
    <col min="3" max="3" width="36.28515625" style="348" customWidth="1"/>
    <col min="4" max="4" width="43.42578125" style="348" customWidth="1"/>
    <col min="5" max="5" width="30" style="348" customWidth="1"/>
    <col min="6" max="6" width="32.5703125" style="348" customWidth="1"/>
    <col min="7" max="7" width="24.7109375" style="348" customWidth="1"/>
    <col min="8" max="8" width="24" style="348" bestFit="1" customWidth="1"/>
    <col min="9" max="9" width="46.28515625" style="348" customWidth="1"/>
    <col min="10" max="10" width="32.7109375" style="348" customWidth="1"/>
    <col min="11" max="11" width="9.7109375" style="348" hidden="1" customWidth="1"/>
    <col min="12" max="16384" width="8.7109375" style="348" hidden="1"/>
  </cols>
  <sheetData>
    <row r="1" spans="1:761" x14ac:dyDescent="0.25">
      <c r="A1" s="358" t="s">
        <v>1428</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59"/>
      <c r="CP1" s="359"/>
      <c r="CQ1" s="359"/>
      <c r="CR1" s="359"/>
      <c r="CS1" s="359"/>
      <c r="CT1" s="359"/>
      <c r="CU1" s="359"/>
      <c r="CV1" s="359"/>
      <c r="CW1" s="359"/>
      <c r="CX1" s="359"/>
      <c r="CY1" s="359"/>
      <c r="CZ1" s="359"/>
      <c r="DA1" s="359"/>
      <c r="DB1" s="359"/>
      <c r="DC1" s="359"/>
      <c r="DD1" s="359"/>
      <c r="DE1" s="359"/>
      <c r="DF1" s="359"/>
      <c r="DG1" s="359"/>
      <c r="DH1" s="359"/>
      <c r="DI1" s="359"/>
      <c r="DJ1" s="359"/>
      <c r="DK1" s="359"/>
      <c r="DL1" s="359"/>
      <c r="DM1" s="359"/>
      <c r="DN1" s="359"/>
      <c r="DO1" s="359"/>
      <c r="DP1" s="359"/>
      <c r="DQ1" s="359"/>
      <c r="DR1" s="359"/>
      <c r="DS1" s="359"/>
      <c r="DT1" s="359"/>
      <c r="DU1" s="359"/>
      <c r="DV1" s="359"/>
      <c r="DW1" s="359"/>
      <c r="DX1" s="359"/>
      <c r="DY1" s="359"/>
      <c r="DZ1" s="359"/>
      <c r="EA1" s="359"/>
      <c r="EB1" s="359"/>
      <c r="EC1" s="359"/>
      <c r="ED1" s="359"/>
      <c r="EE1" s="359"/>
      <c r="EF1" s="359"/>
      <c r="EG1" s="359"/>
      <c r="EH1" s="359"/>
      <c r="EI1" s="359"/>
      <c r="EJ1" s="359"/>
      <c r="EK1" s="359"/>
      <c r="EL1" s="359"/>
      <c r="EM1" s="359"/>
      <c r="EN1" s="359"/>
      <c r="EO1" s="359"/>
      <c r="EP1" s="359"/>
      <c r="EQ1" s="359"/>
      <c r="ER1" s="359"/>
      <c r="ES1" s="359"/>
      <c r="ET1" s="359"/>
      <c r="EU1" s="359"/>
      <c r="EV1" s="359"/>
      <c r="EW1" s="359"/>
      <c r="EX1" s="359"/>
      <c r="EY1" s="359"/>
      <c r="EZ1" s="359"/>
      <c r="FA1" s="359"/>
      <c r="FB1" s="359"/>
      <c r="FC1" s="359"/>
      <c r="FD1" s="359"/>
      <c r="FE1" s="359"/>
      <c r="FF1" s="359"/>
      <c r="FG1" s="359"/>
      <c r="FH1" s="359"/>
      <c r="FI1" s="359"/>
      <c r="FJ1" s="359"/>
      <c r="FK1" s="359"/>
      <c r="FL1" s="359"/>
      <c r="FM1" s="359"/>
      <c r="FN1" s="359"/>
      <c r="FO1" s="359"/>
      <c r="FP1" s="359"/>
      <c r="FQ1" s="359"/>
      <c r="FR1" s="359"/>
      <c r="FS1" s="359"/>
      <c r="FT1" s="359"/>
      <c r="FU1" s="359"/>
      <c r="FV1" s="359"/>
      <c r="FW1" s="359"/>
      <c r="FX1" s="359"/>
      <c r="FY1" s="359"/>
      <c r="FZ1" s="359"/>
      <c r="GA1" s="359"/>
      <c r="GB1" s="359"/>
      <c r="GC1" s="359"/>
      <c r="GD1" s="359"/>
      <c r="GE1" s="359"/>
      <c r="GF1" s="359"/>
      <c r="GG1" s="359"/>
      <c r="GH1" s="359"/>
      <c r="GI1" s="359"/>
      <c r="GJ1" s="359"/>
      <c r="GK1" s="359"/>
      <c r="GL1" s="359"/>
      <c r="GM1" s="359"/>
      <c r="GN1" s="359"/>
      <c r="GO1" s="359"/>
      <c r="GP1" s="359"/>
      <c r="GQ1" s="359"/>
      <c r="GR1" s="359"/>
      <c r="GS1" s="359"/>
      <c r="GT1" s="359"/>
      <c r="GU1" s="359"/>
      <c r="GV1" s="359"/>
      <c r="GW1" s="359"/>
      <c r="GX1" s="359"/>
      <c r="GY1" s="359"/>
      <c r="GZ1" s="359"/>
      <c r="HA1" s="359"/>
      <c r="HB1" s="359"/>
      <c r="HC1" s="359"/>
      <c r="HD1" s="359"/>
      <c r="HE1" s="359"/>
      <c r="HF1" s="359"/>
      <c r="HG1" s="359"/>
      <c r="HH1" s="359"/>
      <c r="HI1" s="359"/>
      <c r="HJ1" s="359"/>
      <c r="HK1" s="359"/>
      <c r="HL1" s="359"/>
      <c r="HM1" s="359"/>
      <c r="HN1" s="359"/>
      <c r="HO1" s="359"/>
      <c r="HP1" s="359"/>
      <c r="HQ1" s="359"/>
      <c r="HR1" s="359"/>
      <c r="HS1" s="359"/>
      <c r="HT1" s="359"/>
      <c r="HU1" s="359"/>
      <c r="HV1" s="359"/>
      <c r="HW1" s="359"/>
      <c r="HX1" s="359"/>
      <c r="HY1" s="359"/>
      <c r="HZ1" s="359"/>
      <c r="IA1" s="359"/>
      <c r="IB1" s="359"/>
      <c r="IC1" s="359"/>
      <c r="ID1" s="359"/>
      <c r="IE1" s="359"/>
      <c r="IF1" s="359"/>
      <c r="IG1" s="359"/>
      <c r="IH1" s="359"/>
      <c r="II1" s="359"/>
      <c r="IJ1" s="359"/>
      <c r="IK1" s="359"/>
      <c r="IL1" s="359"/>
      <c r="IM1" s="359"/>
      <c r="IN1" s="359"/>
      <c r="IO1" s="359"/>
      <c r="IP1" s="359"/>
      <c r="IQ1" s="359"/>
      <c r="IR1" s="359"/>
      <c r="IS1" s="359"/>
      <c r="IT1" s="359"/>
      <c r="IU1" s="359"/>
      <c r="IV1" s="359"/>
      <c r="IW1" s="359"/>
      <c r="IX1" s="359"/>
      <c r="IY1" s="359"/>
      <c r="IZ1" s="359"/>
      <c r="JA1" s="359"/>
      <c r="JB1" s="359"/>
      <c r="JC1" s="359"/>
      <c r="JD1" s="359"/>
      <c r="JE1" s="359"/>
      <c r="JF1" s="359"/>
      <c r="JG1" s="359"/>
      <c r="JH1" s="359"/>
      <c r="JI1" s="359"/>
      <c r="JJ1" s="359"/>
      <c r="JK1" s="359"/>
      <c r="JL1" s="359"/>
      <c r="JM1" s="359"/>
      <c r="JN1" s="359"/>
      <c r="JO1" s="359"/>
      <c r="JP1" s="359"/>
      <c r="JQ1" s="359"/>
      <c r="JR1" s="359"/>
      <c r="JS1" s="359"/>
      <c r="JT1" s="359"/>
      <c r="JU1" s="359"/>
      <c r="JV1" s="359"/>
      <c r="JW1" s="359"/>
      <c r="JX1" s="359"/>
      <c r="JY1" s="359"/>
      <c r="JZ1" s="359"/>
      <c r="KA1" s="359"/>
      <c r="KB1" s="359"/>
      <c r="KC1" s="359"/>
      <c r="KD1" s="359"/>
      <c r="KE1" s="359"/>
      <c r="KF1" s="359"/>
      <c r="KG1" s="359"/>
      <c r="KH1" s="359"/>
      <c r="KI1" s="359"/>
      <c r="KJ1" s="359"/>
      <c r="KK1" s="359"/>
      <c r="KL1" s="359"/>
      <c r="KM1" s="359"/>
      <c r="KN1" s="359"/>
      <c r="KO1" s="359"/>
      <c r="KP1" s="359"/>
      <c r="KQ1" s="359"/>
      <c r="KR1" s="359"/>
      <c r="KS1" s="359"/>
      <c r="KT1" s="359"/>
      <c r="KU1" s="359"/>
      <c r="KV1" s="359"/>
      <c r="KW1" s="359"/>
      <c r="KX1" s="359"/>
      <c r="KY1" s="359"/>
      <c r="KZ1" s="359"/>
      <c r="LA1" s="359"/>
      <c r="LB1" s="359"/>
      <c r="LC1" s="359"/>
      <c r="LD1" s="359"/>
      <c r="LE1" s="359"/>
      <c r="LF1" s="359"/>
      <c r="LG1" s="359"/>
      <c r="LH1" s="359"/>
      <c r="LI1" s="359"/>
      <c r="LJ1" s="359"/>
      <c r="LK1" s="359"/>
      <c r="LL1" s="359"/>
      <c r="LM1" s="359"/>
      <c r="LN1" s="359"/>
      <c r="LO1" s="359"/>
      <c r="LP1" s="359"/>
      <c r="LQ1" s="359"/>
      <c r="LR1" s="359"/>
      <c r="LS1" s="359"/>
      <c r="LT1" s="359"/>
      <c r="LU1" s="359"/>
      <c r="LV1" s="359"/>
      <c r="LW1" s="359"/>
      <c r="LX1" s="359"/>
      <c r="LY1" s="359"/>
      <c r="LZ1" s="359"/>
      <c r="MA1" s="359"/>
      <c r="MB1" s="359"/>
      <c r="MC1" s="359"/>
      <c r="MD1" s="359"/>
      <c r="ME1" s="359"/>
      <c r="MF1" s="359"/>
      <c r="MG1" s="359"/>
      <c r="MH1" s="359"/>
      <c r="MI1" s="359"/>
      <c r="MJ1" s="359"/>
      <c r="MK1" s="359"/>
      <c r="ML1" s="359"/>
      <c r="MM1" s="359"/>
      <c r="MN1" s="359"/>
      <c r="MO1" s="359"/>
      <c r="MP1" s="359"/>
      <c r="MQ1" s="359"/>
      <c r="MR1" s="359"/>
      <c r="MS1" s="359"/>
      <c r="MT1" s="359"/>
      <c r="MU1" s="359"/>
      <c r="MV1" s="359"/>
      <c r="MW1" s="359"/>
      <c r="MX1" s="359"/>
      <c r="MY1" s="359"/>
      <c r="MZ1" s="359"/>
      <c r="NA1" s="359"/>
      <c r="NB1" s="359"/>
      <c r="NC1" s="359"/>
      <c r="ND1" s="359"/>
      <c r="NE1" s="359"/>
      <c r="NF1" s="359"/>
      <c r="NG1" s="359"/>
      <c r="NH1" s="359"/>
      <c r="NI1" s="359"/>
      <c r="NJ1" s="359"/>
      <c r="NK1" s="359"/>
      <c r="NL1" s="359"/>
      <c r="NM1" s="359"/>
      <c r="NN1" s="359"/>
      <c r="NO1" s="359"/>
      <c r="NP1" s="359"/>
      <c r="NQ1" s="359"/>
      <c r="NR1" s="359"/>
      <c r="NS1" s="359"/>
      <c r="NT1" s="359"/>
      <c r="NU1" s="359"/>
      <c r="NV1" s="359"/>
      <c r="NW1" s="359"/>
      <c r="NX1" s="359"/>
      <c r="NY1" s="359"/>
      <c r="NZ1" s="359"/>
      <c r="OA1" s="359"/>
      <c r="OB1" s="359"/>
      <c r="OC1" s="359"/>
      <c r="OD1" s="359"/>
      <c r="OE1" s="359"/>
      <c r="OF1" s="359"/>
      <c r="OG1" s="359"/>
      <c r="OH1" s="359"/>
      <c r="OI1" s="359"/>
      <c r="OJ1" s="359"/>
      <c r="OK1" s="359"/>
      <c r="OL1" s="359"/>
      <c r="OM1" s="359"/>
      <c r="ON1" s="359"/>
      <c r="OO1" s="359"/>
      <c r="OP1" s="359"/>
      <c r="OQ1" s="359"/>
      <c r="OR1" s="359"/>
      <c r="OS1" s="359"/>
      <c r="OT1" s="359"/>
      <c r="OU1" s="359"/>
      <c r="OV1" s="359"/>
      <c r="OW1" s="359"/>
      <c r="OX1" s="359"/>
      <c r="OY1" s="359"/>
      <c r="OZ1" s="359"/>
      <c r="PA1" s="359"/>
      <c r="PB1" s="359"/>
      <c r="PC1" s="359"/>
      <c r="PD1" s="359"/>
      <c r="PE1" s="359"/>
      <c r="PF1" s="359"/>
      <c r="PG1" s="359"/>
      <c r="PH1" s="359"/>
      <c r="PI1" s="359"/>
      <c r="PJ1" s="359"/>
      <c r="PK1" s="359"/>
      <c r="PL1" s="359"/>
      <c r="PM1" s="359"/>
      <c r="PN1" s="359"/>
      <c r="PO1" s="359"/>
      <c r="PP1" s="359"/>
      <c r="PQ1" s="359"/>
      <c r="PR1" s="359"/>
      <c r="PS1" s="359"/>
      <c r="PT1" s="359"/>
      <c r="PU1" s="359"/>
      <c r="PV1" s="359"/>
      <c r="PW1" s="359"/>
      <c r="PX1" s="359"/>
      <c r="PY1" s="359"/>
      <c r="PZ1" s="359"/>
      <c r="QA1" s="359"/>
      <c r="QB1" s="359"/>
      <c r="QC1" s="359"/>
      <c r="QD1" s="359"/>
      <c r="QE1" s="359"/>
      <c r="QF1" s="359"/>
      <c r="QG1" s="359"/>
      <c r="QH1" s="359"/>
      <c r="QI1" s="359"/>
      <c r="QJ1" s="359"/>
      <c r="QK1" s="359"/>
      <c r="QL1" s="359"/>
      <c r="QM1" s="359"/>
      <c r="QN1" s="359"/>
      <c r="QO1" s="359"/>
      <c r="QP1" s="359"/>
      <c r="QQ1" s="359"/>
      <c r="QR1" s="359"/>
      <c r="QS1" s="359"/>
      <c r="QT1" s="359"/>
      <c r="QU1" s="359"/>
      <c r="QV1" s="359"/>
      <c r="QW1" s="359"/>
      <c r="QX1" s="359"/>
      <c r="QY1" s="359"/>
      <c r="QZ1" s="359"/>
      <c r="RA1" s="359"/>
      <c r="RB1" s="359"/>
      <c r="RC1" s="359"/>
      <c r="RD1" s="359"/>
      <c r="RE1" s="359"/>
      <c r="RF1" s="359"/>
      <c r="RG1" s="359"/>
      <c r="RH1" s="359"/>
      <c r="RI1" s="359"/>
      <c r="RJ1" s="359"/>
      <c r="RK1" s="359"/>
      <c r="RL1" s="359"/>
      <c r="RM1" s="359"/>
      <c r="RN1" s="359"/>
      <c r="RO1" s="359"/>
      <c r="RP1" s="359"/>
      <c r="RQ1" s="359"/>
      <c r="RR1" s="359"/>
      <c r="RS1" s="359"/>
      <c r="RT1" s="359"/>
      <c r="RU1" s="359"/>
      <c r="RV1" s="359"/>
      <c r="RW1" s="359"/>
      <c r="RX1" s="359"/>
      <c r="RY1" s="359"/>
      <c r="RZ1" s="359"/>
      <c r="SA1" s="359"/>
      <c r="SB1" s="359"/>
      <c r="SC1" s="359"/>
      <c r="SD1" s="359"/>
      <c r="SE1" s="359"/>
      <c r="SF1" s="359"/>
      <c r="SG1" s="359"/>
      <c r="SH1" s="359"/>
      <c r="SI1" s="359"/>
      <c r="SJ1" s="359"/>
      <c r="SK1" s="359"/>
      <c r="SL1" s="359"/>
      <c r="SM1" s="359"/>
      <c r="SN1" s="359"/>
      <c r="SO1" s="359"/>
      <c r="SP1" s="359"/>
      <c r="SQ1" s="359"/>
      <c r="SR1" s="359"/>
      <c r="SS1" s="359"/>
      <c r="ST1" s="359"/>
      <c r="SU1" s="359"/>
      <c r="SV1" s="359"/>
      <c r="SW1" s="359"/>
      <c r="SX1" s="359"/>
      <c r="SY1" s="359"/>
      <c r="SZ1" s="359"/>
      <c r="TA1" s="359"/>
      <c r="TB1" s="359"/>
      <c r="TC1" s="359"/>
      <c r="TD1" s="359"/>
      <c r="TE1" s="359"/>
      <c r="TF1" s="359"/>
      <c r="TG1" s="359"/>
      <c r="TH1" s="359"/>
      <c r="TI1" s="359"/>
      <c r="TJ1" s="359"/>
      <c r="TK1" s="359"/>
      <c r="TL1" s="359"/>
      <c r="TM1" s="359"/>
      <c r="TN1" s="359"/>
      <c r="TO1" s="359"/>
      <c r="TP1" s="359"/>
      <c r="TQ1" s="359"/>
      <c r="TR1" s="359"/>
      <c r="TS1" s="359"/>
      <c r="TT1" s="359"/>
      <c r="TU1" s="359"/>
      <c r="TV1" s="359"/>
      <c r="TW1" s="359"/>
      <c r="TX1" s="359"/>
      <c r="TY1" s="359"/>
      <c r="TZ1" s="359"/>
      <c r="UA1" s="359"/>
      <c r="UB1" s="359"/>
      <c r="UC1" s="359"/>
      <c r="UD1" s="359"/>
      <c r="UE1" s="359"/>
      <c r="UF1" s="359"/>
      <c r="UG1" s="359"/>
      <c r="UH1" s="359"/>
      <c r="UI1" s="359"/>
      <c r="UJ1" s="359"/>
      <c r="UK1" s="359"/>
      <c r="UL1" s="359"/>
      <c r="UM1" s="359"/>
      <c r="UN1" s="359"/>
      <c r="UO1" s="359"/>
      <c r="UP1" s="359"/>
      <c r="UQ1" s="359"/>
      <c r="UR1" s="359"/>
      <c r="US1" s="359"/>
      <c r="UT1" s="359"/>
      <c r="UU1" s="359"/>
      <c r="UV1" s="359"/>
      <c r="UW1" s="359"/>
      <c r="UX1" s="359"/>
      <c r="UY1" s="359"/>
      <c r="UZ1" s="359"/>
      <c r="VA1" s="359"/>
      <c r="VB1" s="359"/>
      <c r="VC1" s="359"/>
      <c r="VD1" s="359"/>
      <c r="VE1" s="359"/>
      <c r="VF1" s="359"/>
      <c r="VG1" s="359"/>
      <c r="VH1" s="359"/>
      <c r="VI1" s="359"/>
      <c r="VJ1" s="359"/>
      <c r="VK1" s="359"/>
      <c r="VL1" s="359"/>
      <c r="VM1" s="359"/>
      <c r="VN1" s="359"/>
      <c r="VO1" s="359"/>
      <c r="VP1" s="359"/>
      <c r="VQ1" s="359"/>
      <c r="VR1" s="359"/>
      <c r="VS1" s="359"/>
      <c r="VT1" s="359"/>
      <c r="VU1" s="359"/>
      <c r="VV1" s="359"/>
      <c r="VW1" s="359"/>
      <c r="VX1" s="359"/>
      <c r="VY1" s="359"/>
      <c r="VZ1" s="359"/>
      <c r="WA1" s="359"/>
      <c r="WB1" s="359"/>
      <c r="WC1" s="359"/>
      <c r="WD1" s="359"/>
      <c r="WE1" s="359"/>
      <c r="WF1" s="359"/>
      <c r="WG1" s="359"/>
      <c r="WH1" s="359"/>
      <c r="WI1" s="359"/>
      <c r="WJ1" s="359"/>
      <c r="WK1" s="359"/>
      <c r="WL1" s="359"/>
      <c r="WM1" s="359"/>
      <c r="WN1" s="359"/>
      <c r="WO1" s="359"/>
      <c r="WP1" s="359"/>
      <c r="WQ1" s="359"/>
      <c r="WR1" s="359"/>
      <c r="WS1" s="359"/>
      <c r="WT1" s="359"/>
      <c r="WU1" s="359"/>
      <c r="WV1" s="359"/>
      <c r="WW1" s="359"/>
      <c r="WX1" s="359"/>
      <c r="WY1" s="359"/>
      <c r="WZ1" s="359"/>
      <c r="XA1" s="359"/>
      <c r="XB1" s="359"/>
      <c r="XC1" s="359"/>
      <c r="XD1" s="359"/>
      <c r="XE1" s="359"/>
      <c r="XF1" s="359"/>
      <c r="XG1" s="359"/>
      <c r="XH1" s="359"/>
      <c r="XI1" s="359"/>
      <c r="XJ1" s="359"/>
      <c r="XK1" s="359"/>
      <c r="XL1" s="359"/>
      <c r="XM1" s="359"/>
      <c r="XN1" s="359"/>
      <c r="XO1" s="359"/>
      <c r="XP1" s="359"/>
      <c r="XQ1" s="359"/>
      <c r="XR1" s="359"/>
      <c r="XS1" s="359"/>
      <c r="XT1" s="359"/>
      <c r="XU1" s="359"/>
      <c r="XV1" s="359"/>
      <c r="XW1" s="359"/>
      <c r="XX1" s="359"/>
      <c r="XY1" s="359"/>
      <c r="XZ1" s="359"/>
      <c r="YA1" s="359"/>
      <c r="YB1" s="359"/>
      <c r="YC1" s="359"/>
      <c r="YD1" s="359"/>
      <c r="YE1" s="359"/>
      <c r="YF1" s="359"/>
      <c r="YG1" s="359"/>
      <c r="YH1" s="359"/>
      <c r="YI1" s="359"/>
      <c r="YJ1" s="359"/>
      <c r="YK1" s="359"/>
      <c r="YL1" s="359"/>
      <c r="YM1" s="359"/>
      <c r="YN1" s="359"/>
      <c r="YO1" s="359"/>
      <c r="YP1" s="359"/>
      <c r="YQ1" s="359"/>
      <c r="YR1" s="359"/>
      <c r="YS1" s="359"/>
      <c r="YT1" s="359"/>
      <c r="YU1" s="359"/>
      <c r="YV1" s="359"/>
      <c r="YW1" s="359"/>
      <c r="YX1" s="359"/>
      <c r="YY1" s="359"/>
      <c r="YZ1" s="359"/>
      <c r="ZA1" s="359"/>
      <c r="ZB1" s="359"/>
      <c r="ZC1" s="359"/>
      <c r="ZD1" s="359"/>
      <c r="ZE1" s="359"/>
      <c r="ZF1" s="359"/>
      <c r="ZG1" s="359"/>
      <c r="ZH1" s="359"/>
      <c r="ZI1" s="359"/>
      <c r="ZJ1" s="359"/>
      <c r="ZK1" s="359"/>
      <c r="ZL1" s="359"/>
      <c r="ZM1" s="359"/>
      <c r="ZN1" s="359"/>
      <c r="ZO1" s="359"/>
      <c r="ZP1" s="359"/>
      <c r="ZQ1" s="359"/>
      <c r="ZR1" s="359"/>
      <c r="ZS1" s="359"/>
      <c r="ZT1" s="359"/>
      <c r="ZU1" s="359"/>
      <c r="ZV1" s="359"/>
      <c r="ZW1" s="359"/>
      <c r="ZX1" s="359"/>
      <c r="ZY1" s="359"/>
      <c r="ZZ1" s="359"/>
      <c r="AAA1" s="359"/>
      <c r="AAB1" s="359"/>
      <c r="AAC1" s="359"/>
      <c r="AAD1" s="359"/>
      <c r="AAE1" s="359"/>
      <c r="AAF1" s="359"/>
      <c r="AAG1" s="359"/>
      <c r="AAH1" s="359"/>
      <c r="AAI1" s="359"/>
      <c r="AAJ1" s="359"/>
      <c r="AAK1" s="359"/>
      <c r="AAL1" s="359"/>
      <c r="AAM1" s="359"/>
      <c r="AAN1" s="359"/>
      <c r="AAO1" s="359"/>
      <c r="AAP1" s="359"/>
      <c r="AAQ1" s="359"/>
      <c r="AAR1" s="359"/>
      <c r="AAS1" s="359"/>
      <c r="AAT1" s="359"/>
      <c r="AAU1" s="359"/>
      <c r="AAV1" s="359"/>
      <c r="AAW1" s="359"/>
      <c r="AAX1" s="359"/>
      <c r="AAY1" s="359"/>
      <c r="AAZ1" s="359"/>
      <c r="ABA1" s="359"/>
      <c r="ABB1" s="359"/>
      <c r="ABC1" s="359"/>
      <c r="ABD1" s="359"/>
      <c r="ABE1" s="359"/>
      <c r="ABF1" s="359"/>
      <c r="ABG1" s="359"/>
      <c r="ABH1" s="359"/>
      <c r="ABI1" s="359"/>
      <c r="ABJ1" s="359"/>
      <c r="ABK1" s="359"/>
      <c r="ABL1" s="359"/>
      <c r="ABM1" s="359"/>
      <c r="ABN1" s="359"/>
      <c r="ABO1" s="359"/>
      <c r="ABP1" s="359"/>
      <c r="ABQ1" s="359"/>
      <c r="ABR1" s="359"/>
      <c r="ABS1" s="359"/>
      <c r="ABT1" s="359"/>
      <c r="ABU1" s="359"/>
      <c r="ABV1" s="359"/>
      <c r="ABW1" s="359"/>
      <c r="ABX1" s="359"/>
      <c r="ABY1" s="359"/>
      <c r="ABZ1" s="359"/>
      <c r="ACA1" s="359"/>
      <c r="ACB1" s="359"/>
      <c r="ACC1" s="359"/>
      <c r="ACD1" s="359"/>
      <c r="ACE1" s="359"/>
      <c r="ACF1" s="359"/>
      <c r="ACG1" s="359"/>
    </row>
    <row r="2" spans="1:761" ht="11.45" customHeight="1" x14ac:dyDescent="0.25">
      <c r="A2" s="360"/>
      <c r="B2" s="359"/>
      <c r="C2" s="359"/>
      <c r="D2" s="359"/>
      <c r="E2" s="361"/>
      <c r="F2" s="361" t="s">
        <v>388</v>
      </c>
      <c r="G2" s="361" t="s">
        <v>387</v>
      </c>
      <c r="H2" s="361"/>
      <c r="I2" s="361"/>
      <c r="J2" s="361"/>
      <c r="K2" s="361"/>
      <c r="L2" s="359"/>
    </row>
    <row r="3" spans="1:761" x14ac:dyDescent="0.25">
      <c r="A3" s="362">
        <v>1</v>
      </c>
      <c r="B3" s="363" t="s">
        <v>1458</v>
      </c>
      <c r="C3" s="358"/>
      <c r="D3" s="358"/>
      <c r="E3" s="361"/>
      <c r="F3" s="361"/>
      <c r="G3" s="361"/>
      <c r="H3" s="361"/>
      <c r="I3" s="361"/>
      <c r="J3" s="361"/>
      <c r="K3" s="361"/>
      <c r="L3" s="359"/>
    </row>
    <row r="4" spans="1:761" x14ac:dyDescent="0.25">
      <c r="A4" s="364"/>
      <c r="B4" s="361" t="s">
        <v>67</v>
      </c>
      <c r="C4" s="361"/>
      <c r="D4" s="365" t="s">
        <v>6</v>
      </c>
      <c r="E4" s="361"/>
      <c r="F4" s="361" t="s">
        <v>455</v>
      </c>
      <c r="G4" s="361" t="s">
        <v>439</v>
      </c>
      <c r="H4" s="361"/>
      <c r="I4" s="361"/>
      <c r="J4" s="361"/>
      <c r="K4" s="361"/>
      <c r="L4" s="359"/>
    </row>
    <row r="5" spans="1:761" x14ac:dyDescent="0.25">
      <c r="A5" s="364"/>
      <c r="B5" s="361"/>
      <c r="C5" s="409">
        <v>1</v>
      </c>
      <c r="D5" s="366"/>
      <c r="E5" s="361" t="s">
        <v>68</v>
      </c>
      <c r="F5" s="361"/>
      <c r="G5" s="361" t="s">
        <v>369</v>
      </c>
      <c r="H5" s="361"/>
      <c r="I5" s="361"/>
      <c r="J5" s="361"/>
      <c r="K5" s="361"/>
      <c r="L5" s="359"/>
    </row>
    <row r="6" spans="1:761" x14ac:dyDescent="0.25">
      <c r="A6" s="364"/>
      <c r="B6" s="361"/>
      <c r="C6" s="409">
        <f>IF(C5=3,SDLookups!B4,IF(C5=5,SDLookups!B6,IF(C5=6,SDLookups!B7,IF(C5=7,SDLookups!B8,0))))</f>
        <v>0</v>
      </c>
      <c r="D6" s="366"/>
      <c r="E6" s="361" t="s">
        <v>227</v>
      </c>
      <c r="F6" s="361"/>
      <c r="G6" s="361" t="s">
        <v>370</v>
      </c>
      <c r="H6" s="361"/>
      <c r="I6" s="361"/>
      <c r="J6" s="361"/>
      <c r="K6" s="361"/>
      <c r="L6" s="359"/>
    </row>
    <row r="7" spans="1:761" x14ac:dyDescent="0.25">
      <c r="A7" s="364"/>
      <c r="B7" s="361"/>
      <c r="C7" s="361"/>
      <c r="D7" s="366"/>
      <c r="E7" s="361" t="s">
        <v>69</v>
      </c>
      <c r="F7" s="361" t="s">
        <v>435</v>
      </c>
      <c r="G7" s="361" t="s">
        <v>522</v>
      </c>
      <c r="H7" s="361"/>
      <c r="I7" s="361"/>
      <c r="J7" s="361"/>
      <c r="K7" s="361"/>
      <c r="L7" s="359"/>
    </row>
    <row r="8" spans="1:761" x14ac:dyDescent="0.25">
      <c r="A8" s="367"/>
      <c r="B8" s="361"/>
      <c r="C8" s="361"/>
      <c r="D8" s="366"/>
      <c r="E8" s="361" t="s">
        <v>446</v>
      </c>
      <c r="F8" s="361"/>
      <c r="G8" s="361" t="s">
        <v>442</v>
      </c>
      <c r="H8" s="361"/>
      <c r="I8" s="361"/>
      <c r="J8" s="361"/>
      <c r="K8" s="361"/>
      <c r="L8" s="359"/>
    </row>
    <row r="9" spans="1:761" x14ac:dyDescent="0.25">
      <c r="A9" s="367"/>
      <c r="B9" s="361"/>
      <c r="C9" s="361"/>
      <c r="D9" s="366"/>
      <c r="E9" s="361" t="s">
        <v>436</v>
      </c>
      <c r="F9" s="361" t="s">
        <v>434</v>
      </c>
      <c r="G9" s="361" t="s">
        <v>466</v>
      </c>
      <c r="H9" s="361"/>
      <c r="I9" s="361"/>
      <c r="J9" s="361"/>
      <c r="K9" s="361"/>
      <c r="L9" s="359"/>
    </row>
    <row r="10" spans="1:761" ht="14.25" customHeight="1" x14ac:dyDescent="0.25">
      <c r="A10" s="367"/>
      <c r="B10" s="361"/>
      <c r="C10" s="361"/>
      <c r="D10" s="366"/>
      <c r="E10" s="361" t="s">
        <v>437</v>
      </c>
      <c r="F10" s="361" t="s">
        <v>433</v>
      </c>
      <c r="G10" s="361" t="s">
        <v>467</v>
      </c>
      <c r="H10" s="361"/>
      <c r="I10" s="361"/>
      <c r="J10" s="361"/>
      <c r="K10" s="361"/>
      <c r="L10" s="359"/>
    </row>
    <row r="11" spans="1:761" ht="18.75" customHeight="1" x14ac:dyDescent="0.25">
      <c r="A11" s="364"/>
      <c r="B11" s="361"/>
      <c r="C11" s="361"/>
      <c r="D11" s="366"/>
      <c r="E11" s="361" t="s">
        <v>228</v>
      </c>
      <c r="F11" s="361" t="s">
        <v>435</v>
      </c>
      <c r="G11" s="361" t="s">
        <v>468</v>
      </c>
      <c r="H11" s="361"/>
      <c r="I11" s="361"/>
      <c r="J11" s="361"/>
      <c r="K11" s="361"/>
      <c r="L11" s="359"/>
    </row>
    <row r="12" spans="1:761" x14ac:dyDescent="0.25">
      <c r="A12" s="368"/>
      <c r="B12" s="359"/>
      <c r="C12" s="369"/>
      <c r="D12" s="369"/>
      <c r="E12" s="369"/>
      <c r="F12" s="369"/>
      <c r="G12" s="370"/>
      <c r="H12" s="359"/>
      <c r="I12" s="361"/>
      <c r="J12" s="361"/>
      <c r="K12" s="361"/>
      <c r="L12" s="359"/>
    </row>
    <row r="13" spans="1:761" x14ac:dyDescent="0.25">
      <c r="A13" s="362">
        <v>2</v>
      </c>
      <c r="B13" s="371" t="s">
        <v>509</v>
      </c>
      <c r="C13" s="359"/>
      <c r="D13" s="359"/>
      <c r="E13" s="359"/>
      <c r="F13" s="372"/>
      <c r="G13" s="370"/>
      <c r="H13" s="359"/>
      <c r="I13" s="361"/>
      <c r="J13" s="361"/>
      <c r="K13" s="361"/>
      <c r="L13" s="359"/>
    </row>
    <row r="14" spans="1:761" ht="48" customHeight="1" x14ac:dyDescent="0.25">
      <c r="A14" s="368"/>
      <c r="B14" s="359"/>
      <c r="C14" s="373" t="s">
        <v>119</v>
      </c>
      <c r="D14" s="411"/>
      <c r="E14" s="374" t="s">
        <v>1451</v>
      </c>
      <c r="F14" s="410"/>
      <c r="G14" s="361" t="s">
        <v>614</v>
      </c>
      <c r="H14" s="361"/>
      <c r="I14" s="361"/>
      <c r="J14" s="361"/>
      <c r="K14" s="361"/>
      <c r="L14" s="369"/>
      <c r="M14" s="375"/>
      <c r="N14" s="375"/>
      <c r="O14" s="375"/>
      <c r="P14" s="375"/>
      <c r="Q14" s="375"/>
      <c r="R14" s="375"/>
      <c r="S14" s="376"/>
      <c r="T14" s="376"/>
      <c r="U14" s="376"/>
      <c r="V14" s="376"/>
      <c r="W14" s="376"/>
      <c r="X14" s="376"/>
      <c r="Y14" s="376"/>
      <c r="Z14" s="376"/>
      <c r="AA14" s="376"/>
      <c r="AB14" s="376"/>
      <c r="AC14" s="376"/>
      <c r="AD14" s="376"/>
    </row>
    <row r="15" spans="1:761" x14ac:dyDescent="0.25">
      <c r="A15" s="377"/>
      <c r="B15" s="359"/>
      <c r="C15" s="378">
        <f>IF(D14=SDLookups!C2,F15,IF(D14=SDLookups!C3,SDLookups!D3,IF(D14=SDLookups!C4,SDLookups!D4,IF(D14=SDLookups!C5,SDLookups!D5,IF(D14=SDLookups!C6,SDLookups!D6,IF(D14=SDLookups!C7,SDLookups!D7,IF(D14=SDLookups!C8,SDLookups!D8,IF(D14=SDLookups!C9,SDLookups!D9,IF(D14=SDLookups!C10,SDLookups!D10,IF(D14=SDLookups!C11,SDLookups!D11,IF(D14=SDLookups!C12,SDLookups!D12,IF(D14=SDLookups!C13,SDLookups!D13,0))))))))))))</f>
        <v>0</v>
      </c>
      <c r="D15" s="378">
        <f>IF(D14=SDLookups!G2,F15,IF(D14=SDLookups!G3,SDLookups!H3,IF(D14=SDLookups!G4,SDLookups!H4,IF(D14=SDLookups!G5,SDLookups!H5,IF(D14=SDLookups!G6,SDLookups!H6,IF(D14=SDLookups!G7,SDLookups!H7,IF(D14=SDLookups!G8,SDLookups!H8,IF(D14=SDLookups!G9,SDLookups!H9,IF(D14=SDLookups!G10,SDLookups!H10,IF(D14=SDLookups!G11,SDLookups!H11,IF(D14=SDLookups!G12,SDLookups!H12,IF(D14=SDLookups!G13,SDLookups!H13,0))))))))))))</f>
        <v>0</v>
      </c>
      <c r="E15" s="359"/>
      <c r="F15" s="369"/>
      <c r="G15" s="369"/>
      <c r="H15" s="369"/>
      <c r="I15" s="361"/>
      <c r="J15" s="361"/>
      <c r="K15" s="361"/>
      <c r="L15" s="369"/>
      <c r="M15" s="375"/>
      <c r="N15" s="375"/>
      <c r="O15" s="375"/>
      <c r="P15" s="375"/>
      <c r="Q15" s="375"/>
      <c r="R15" s="375"/>
      <c r="S15" s="376"/>
      <c r="T15" s="376"/>
      <c r="U15" s="376"/>
      <c r="V15" s="376"/>
      <c r="W15" s="376"/>
      <c r="X15" s="376"/>
      <c r="Y15" s="376"/>
      <c r="Z15" s="376"/>
      <c r="AA15" s="376"/>
      <c r="AB15" s="376"/>
      <c r="AC15" s="376"/>
      <c r="AD15" s="376"/>
    </row>
    <row r="16" spans="1:761" hidden="1" x14ac:dyDescent="0.25">
      <c r="A16" s="368"/>
      <c r="B16" s="359"/>
      <c r="C16" s="359"/>
      <c r="D16" s="358"/>
      <c r="E16" s="359"/>
      <c r="F16" s="379"/>
      <c r="G16" s="369"/>
      <c r="H16" s="369"/>
      <c r="I16" s="361"/>
      <c r="J16" s="361"/>
      <c r="K16" s="361"/>
      <c r="L16" s="369"/>
      <c r="M16" s="375"/>
      <c r="N16" s="375"/>
      <c r="O16" s="375"/>
      <c r="P16" s="375"/>
      <c r="Q16" s="375"/>
      <c r="R16" s="375"/>
      <c r="S16" s="376"/>
      <c r="T16" s="376"/>
      <c r="U16" s="376"/>
      <c r="V16" s="376"/>
      <c r="W16" s="376"/>
      <c r="X16" s="376"/>
      <c r="Y16" s="376"/>
      <c r="Z16" s="376"/>
      <c r="AA16" s="376"/>
      <c r="AB16" s="376"/>
      <c r="AC16" s="376"/>
      <c r="AD16" s="376"/>
      <c r="AN16" s="375" t="b">
        <v>0</v>
      </c>
    </row>
    <row r="17" spans="1:40" ht="27.75" hidden="1" customHeight="1" x14ac:dyDescent="0.25">
      <c r="A17" s="362"/>
      <c r="B17" s="359"/>
      <c r="C17" s="380" t="s">
        <v>229</v>
      </c>
      <c r="D17" s="381"/>
      <c r="E17" s="359"/>
      <c r="F17" s="369" t="s">
        <v>343</v>
      </c>
      <c r="G17" s="369" t="s">
        <v>438</v>
      </c>
      <c r="H17" s="369"/>
      <c r="I17" s="361"/>
      <c r="J17" s="361"/>
      <c r="K17" s="361"/>
      <c r="L17" s="369"/>
      <c r="M17" s="375"/>
      <c r="N17" s="375"/>
      <c r="O17" s="375"/>
      <c r="P17" s="375"/>
      <c r="Q17" s="375"/>
      <c r="R17" s="375"/>
      <c r="S17" s="376"/>
      <c r="T17" s="376"/>
      <c r="U17" s="376"/>
      <c r="V17" s="376"/>
      <c r="W17" s="376"/>
      <c r="X17" s="376"/>
      <c r="Y17" s="376"/>
      <c r="Z17" s="376"/>
      <c r="AA17" s="376"/>
      <c r="AB17" s="376"/>
      <c r="AC17" s="376"/>
      <c r="AD17" s="376"/>
    </row>
    <row r="18" spans="1:40" ht="27.75" hidden="1" customHeight="1" x14ac:dyDescent="0.25">
      <c r="A18" s="368"/>
      <c r="B18" s="359"/>
      <c r="C18" s="359">
        <f>IF(D17=SDLookups!I2,SDLookups!K2,IF(D17=SDLookups!I3,SDLookups!K3,IF(D17=SDLookups!I4,SDLookups!K4,IF(D17=SDLookups!I5,SDLookups!K5,IF(D17=SDLookups!I6,SDLookups!K6,IF(D17=SDLookups!I7,SDLookups!K7,IF(D17=SDLookups!I8,SDLookups!K8,IF(D17=SDLookups!I9,SDLookups!K9,IF(D17=SDLookups!I9,SDLookups!K9,IF(D17=SDLookups!I10,SDLookups!K10,IF(D17=SDLookups!I11,SDLookups!K11,0)))))))))))</f>
        <v>0</v>
      </c>
      <c r="D18" s="369"/>
      <c r="E18" s="359"/>
      <c r="F18" s="369"/>
      <c r="G18" s="369"/>
      <c r="H18" s="369"/>
      <c r="I18" s="361"/>
      <c r="J18" s="361"/>
      <c r="K18" s="361"/>
      <c r="L18" s="369"/>
      <c r="M18" s="375"/>
      <c r="N18" s="375"/>
      <c r="O18" s="375"/>
      <c r="P18" s="375"/>
      <c r="Q18" s="375"/>
      <c r="R18" s="375"/>
      <c r="S18" s="376"/>
      <c r="T18" s="376"/>
      <c r="U18" s="376"/>
      <c r="V18" s="376"/>
      <c r="W18" s="376"/>
      <c r="X18" s="376"/>
      <c r="Y18" s="376"/>
      <c r="Z18" s="376"/>
      <c r="AA18" s="376"/>
      <c r="AB18" s="376"/>
      <c r="AC18" s="376"/>
      <c r="AD18" s="376"/>
      <c r="AN18" s="348" t="b">
        <v>0</v>
      </c>
    </row>
    <row r="19" spans="1:40" x14ac:dyDescent="0.25">
      <c r="A19" s="368"/>
      <c r="B19" s="359"/>
      <c r="C19" s="359"/>
      <c r="D19" s="382"/>
      <c r="E19" s="383"/>
      <c r="F19" s="369"/>
      <c r="G19" s="369"/>
      <c r="H19" s="369"/>
      <c r="I19" s="361"/>
      <c r="J19" s="361"/>
      <c r="K19" s="361"/>
      <c r="L19" s="369"/>
      <c r="M19" s="375"/>
      <c r="N19" s="375"/>
      <c r="O19" s="375"/>
      <c r="P19" s="375"/>
      <c r="Q19" s="375"/>
      <c r="R19" s="375"/>
      <c r="S19" s="376"/>
      <c r="T19" s="376"/>
      <c r="U19" s="376"/>
      <c r="V19" s="376"/>
      <c r="W19" s="376"/>
      <c r="X19" s="376"/>
      <c r="Y19" s="376"/>
      <c r="Z19" s="376"/>
      <c r="AA19" s="376"/>
      <c r="AB19" s="376"/>
      <c r="AC19" s="376"/>
      <c r="AD19" s="376"/>
    </row>
    <row r="20" spans="1:40" x14ac:dyDescent="0.25">
      <c r="A20" s="384">
        <v>3</v>
      </c>
      <c r="B20" s="363" t="s">
        <v>1435</v>
      </c>
      <c r="C20" s="359"/>
      <c r="D20" s="359"/>
      <c r="E20" s="359"/>
      <c r="F20" s="369"/>
      <c r="G20" s="369"/>
      <c r="H20" s="369"/>
      <c r="I20" s="361"/>
      <c r="J20" s="361"/>
      <c r="K20" s="361"/>
      <c r="L20" s="369"/>
      <c r="M20" s="375"/>
      <c r="N20" s="375"/>
      <c r="O20" s="375"/>
      <c r="P20" s="375"/>
      <c r="Q20" s="375"/>
      <c r="R20" s="375"/>
      <c r="S20" s="376"/>
      <c r="T20" s="376"/>
      <c r="U20" s="376"/>
      <c r="V20" s="376"/>
      <c r="W20" s="376"/>
      <c r="X20" s="376"/>
      <c r="Y20" s="376"/>
      <c r="Z20" s="376"/>
      <c r="AA20" s="376"/>
      <c r="AB20" s="376"/>
      <c r="AC20" s="376"/>
      <c r="AD20" s="376"/>
    </row>
    <row r="21" spans="1:40" ht="14.65" customHeight="1" x14ac:dyDescent="0.25">
      <c r="A21" s="362"/>
      <c r="B21" s="359"/>
      <c r="C21" s="385" t="s">
        <v>127</v>
      </c>
      <c r="D21" s="386"/>
      <c r="E21" s="414"/>
      <c r="F21" s="369"/>
      <c r="G21" s="361" t="s">
        <v>453</v>
      </c>
      <c r="H21" s="369"/>
      <c r="I21" s="361"/>
      <c r="J21" s="361"/>
      <c r="K21" s="361"/>
      <c r="L21" s="369"/>
      <c r="M21" s="375"/>
      <c r="N21" s="375"/>
      <c r="O21" s="375"/>
      <c r="P21" s="375"/>
      <c r="Q21" s="375"/>
      <c r="R21" s="375"/>
      <c r="S21" s="376"/>
      <c r="T21" s="376"/>
      <c r="U21" s="376"/>
      <c r="V21" s="376"/>
      <c r="W21" s="376"/>
      <c r="X21" s="376"/>
      <c r="Y21" s="376"/>
      <c r="Z21" s="376"/>
      <c r="AA21" s="376"/>
      <c r="AB21" s="376"/>
      <c r="AC21" s="376"/>
      <c r="AD21" s="376"/>
    </row>
    <row r="22" spans="1:40" ht="14.65" customHeight="1" x14ac:dyDescent="0.25">
      <c r="A22" s="362"/>
      <c r="B22" s="387"/>
      <c r="C22" s="388" t="s">
        <v>128</v>
      </c>
      <c r="D22" s="388"/>
      <c r="E22" s="589"/>
      <c r="F22" s="369"/>
      <c r="G22" s="361" t="s">
        <v>454</v>
      </c>
      <c r="H22" s="369"/>
      <c r="I22" s="361"/>
      <c r="J22" s="361"/>
      <c r="K22" s="361"/>
      <c r="L22" s="369"/>
      <c r="M22" s="375"/>
      <c r="N22" s="375"/>
      <c r="O22" s="375"/>
      <c r="P22" s="375"/>
      <c r="Q22" s="375"/>
      <c r="R22" s="375"/>
      <c r="S22" s="376"/>
      <c r="T22" s="376"/>
      <c r="U22" s="376"/>
      <c r="V22" s="376"/>
      <c r="W22" s="376"/>
      <c r="X22" s="376"/>
      <c r="Y22" s="376"/>
      <c r="Z22" s="376"/>
      <c r="AA22" s="376"/>
      <c r="AB22" s="376"/>
      <c r="AC22" s="376"/>
      <c r="AD22" s="376"/>
      <c r="AN22" s="375" t="b">
        <v>1</v>
      </c>
    </row>
    <row r="23" spans="1:40" x14ac:dyDescent="0.25">
      <c r="A23" s="377"/>
      <c r="B23" s="359"/>
      <c r="C23" s="389" t="s">
        <v>1452</v>
      </c>
      <c r="D23" s="388"/>
      <c r="E23" s="589"/>
      <c r="F23" s="369"/>
      <c r="G23" s="361" t="s">
        <v>380</v>
      </c>
      <c r="H23" s="369"/>
      <c r="I23" s="361"/>
      <c r="J23" s="361"/>
      <c r="K23" s="361"/>
      <c r="L23" s="369"/>
      <c r="M23" s="375"/>
      <c r="N23" s="375"/>
      <c r="O23" s="375"/>
      <c r="P23" s="375"/>
      <c r="Q23" s="375"/>
      <c r="R23" s="375"/>
      <c r="S23" s="376"/>
      <c r="T23" s="376"/>
      <c r="U23" s="376"/>
      <c r="V23" s="376"/>
      <c r="W23" s="376"/>
      <c r="X23" s="376"/>
      <c r="Y23" s="376"/>
      <c r="Z23" s="376"/>
      <c r="AA23" s="376"/>
      <c r="AB23" s="376"/>
      <c r="AC23" s="376"/>
      <c r="AD23" s="376"/>
    </row>
    <row r="24" spans="1:40" x14ac:dyDescent="0.25">
      <c r="A24" s="368"/>
      <c r="B24" s="359"/>
      <c r="C24" s="390"/>
      <c r="D24" s="390"/>
      <c r="E24" s="391"/>
      <c r="F24" s="369"/>
      <c r="G24" s="369"/>
      <c r="H24" s="369"/>
      <c r="I24" s="361"/>
      <c r="J24" s="361"/>
      <c r="K24" s="361"/>
      <c r="L24" s="369"/>
      <c r="M24" s="375"/>
      <c r="N24" s="375"/>
      <c r="O24" s="375"/>
      <c r="P24" s="375"/>
      <c r="Q24" s="375"/>
      <c r="R24" s="375"/>
      <c r="S24" s="376"/>
      <c r="T24" s="376"/>
      <c r="U24" s="376"/>
      <c r="V24" s="376"/>
      <c r="W24" s="376"/>
      <c r="X24" s="376"/>
      <c r="Y24" s="376"/>
      <c r="Z24" s="376"/>
      <c r="AA24" s="376"/>
      <c r="AB24" s="376"/>
      <c r="AC24" s="376"/>
      <c r="AD24" s="376"/>
    </row>
    <row r="25" spans="1:40" x14ac:dyDescent="0.25">
      <c r="A25" s="368"/>
      <c r="B25" s="359"/>
      <c r="C25" s="359"/>
      <c r="D25" s="359"/>
      <c r="E25" s="359"/>
      <c r="F25" s="369"/>
      <c r="G25" s="392"/>
      <c r="H25" s="369"/>
      <c r="I25" s="361"/>
      <c r="J25" s="361"/>
      <c r="K25" s="361"/>
      <c r="L25" s="369"/>
      <c r="M25" s="375"/>
      <c r="N25" s="375"/>
      <c r="O25" s="375"/>
      <c r="P25" s="375"/>
      <c r="Q25" s="375"/>
      <c r="R25" s="375"/>
      <c r="S25" s="376"/>
      <c r="T25" s="376"/>
      <c r="U25" s="376"/>
      <c r="V25" s="376"/>
      <c r="W25" s="376"/>
      <c r="X25" s="376"/>
      <c r="Y25" s="376"/>
      <c r="Z25" s="376"/>
      <c r="AA25" s="376"/>
      <c r="AB25" s="376"/>
      <c r="AC25" s="376"/>
      <c r="AD25" s="376"/>
    </row>
    <row r="26" spans="1:40" x14ac:dyDescent="0.25">
      <c r="A26" s="362">
        <v>4</v>
      </c>
      <c r="B26" s="393" t="s">
        <v>195</v>
      </c>
      <c r="C26" s="359"/>
      <c r="D26" s="359"/>
      <c r="E26" s="394"/>
      <c r="F26" s="359"/>
      <c r="G26" s="361" t="s">
        <v>386</v>
      </c>
      <c r="H26" s="369"/>
      <c r="I26" s="361"/>
      <c r="J26" s="361"/>
      <c r="K26" s="361"/>
      <c r="L26" s="395"/>
      <c r="M26" s="376"/>
      <c r="N26" s="376"/>
      <c r="O26" s="376"/>
      <c r="P26" s="376"/>
      <c r="Q26" s="376"/>
      <c r="R26" s="376"/>
      <c r="S26" s="376"/>
      <c r="T26" s="376"/>
      <c r="U26" s="376"/>
      <c r="V26" s="376"/>
      <c r="W26" s="376"/>
      <c r="X26" s="376"/>
      <c r="Y26" s="376"/>
      <c r="Z26" s="376"/>
      <c r="AA26" s="376"/>
      <c r="AB26" s="376"/>
      <c r="AC26" s="376"/>
      <c r="AD26" s="376"/>
    </row>
    <row r="27" spans="1:40" x14ac:dyDescent="0.25">
      <c r="A27" s="362"/>
      <c r="B27" s="361" t="s">
        <v>6</v>
      </c>
      <c r="C27" s="417" t="b">
        <v>0</v>
      </c>
      <c r="D27" s="396" t="s">
        <v>129</v>
      </c>
      <c r="E27" s="418" t="b">
        <v>0</v>
      </c>
      <c r="F27" s="396" t="s">
        <v>139</v>
      </c>
      <c r="G27" s="416" t="b">
        <v>0</v>
      </c>
      <c r="H27" s="396" t="s">
        <v>183</v>
      </c>
      <c r="I27" s="361"/>
      <c r="J27" s="361"/>
      <c r="K27" s="378"/>
      <c r="L27" s="379"/>
      <c r="M27" s="369"/>
      <c r="N27" s="369"/>
      <c r="O27" s="369"/>
      <c r="P27" s="375"/>
      <c r="Q27" s="375"/>
      <c r="R27" s="376"/>
      <c r="S27" s="376"/>
      <c r="T27" s="376"/>
      <c r="U27" s="376"/>
      <c r="V27" s="376"/>
      <c r="W27" s="376"/>
      <c r="X27" s="376"/>
      <c r="Y27" s="376"/>
      <c r="Z27" s="376"/>
      <c r="AA27" s="376"/>
      <c r="AB27" s="376"/>
      <c r="AC27" s="376"/>
      <c r="AD27" s="376"/>
    </row>
    <row r="28" spans="1:40" x14ac:dyDescent="0.25">
      <c r="A28" s="368"/>
      <c r="B28" s="359"/>
      <c r="C28" s="417" t="b">
        <v>0</v>
      </c>
      <c r="D28" s="396" t="s">
        <v>130</v>
      </c>
      <c r="E28" s="418" t="b">
        <v>0</v>
      </c>
      <c r="F28" s="396" t="s">
        <v>140</v>
      </c>
      <c r="G28" s="416" t="b">
        <v>0</v>
      </c>
      <c r="H28" s="396" t="s">
        <v>184</v>
      </c>
      <c r="I28" s="361"/>
      <c r="J28" s="361"/>
      <c r="K28" s="397" t="s">
        <v>458</v>
      </c>
      <c r="L28" s="379"/>
      <c r="M28" s="395"/>
      <c r="N28" s="395"/>
      <c r="O28" s="395"/>
      <c r="P28" s="376"/>
      <c r="Q28" s="376"/>
      <c r="R28" s="376"/>
      <c r="S28" s="376"/>
      <c r="T28" s="376"/>
      <c r="U28" s="376"/>
      <c r="V28" s="376"/>
      <c r="W28" s="376"/>
      <c r="X28" s="376"/>
      <c r="Y28" s="376"/>
      <c r="Z28" s="376"/>
      <c r="AA28" s="376"/>
      <c r="AB28" s="376"/>
      <c r="AC28" s="376"/>
      <c r="AD28" s="376"/>
    </row>
    <row r="29" spans="1:40" ht="21.75" customHeight="1" x14ac:dyDescent="0.25">
      <c r="A29" s="368"/>
      <c r="B29" s="359"/>
      <c r="C29" s="417" t="b">
        <v>0</v>
      </c>
      <c r="D29" s="396" t="s">
        <v>131</v>
      </c>
      <c r="E29" s="418" t="b">
        <v>0</v>
      </c>
      <c r="F29" s="396" t="s">
        <v>141</v>
      </c>
      <c r="G29" s="416" t="b">
        <v>0</v>
      </c>
      <c r="H29" s="396" t="s">
        <v>185</v>
      </c>
      <c r="I29" s="605" t="s">
        <v>1157</v>
      </c>
      <c r="J29" s="415" t="s">
        <v>251</v>
      </c>
      <c r="K29" s="398" t="s">
        <v>251</v>
      </c>
      <c r="L29" s="379" t="s">
        <v>399</v>
      </c>
      <c r="M29" s="369"/>
      <c r="N29" s="369"/>
      <c r="O29" s="369"/>
      <c r="P29" s="375"/>
      <c r="Q29" s="375"/>
      <c r="R29" s="375"/>
      <c r="S29" s="375"/>
      <c r="T29" s="375"/>
      <c r="U29" s="375"/>
      <c r="V29" s="375"/>
      <c r="W29" s="375"/>
      <c r="X29" s="376"/>
      <c r="Y29" s="376"/>
      <c r="Z29" s="376"/>
      <c r="AA29" s="376"/>
      <c r="AB29" s="376"/>
      <c r="AC29" s="376"/>
      <c r="AD29" s="376"/>
    </row>
    <row r="30" spans="1:40" x14ac:dyDescent="0.25">
      <c r="A30" s="368"/>
      <c r="B30" s="359"/>
      <c r="C30" s="417" t="b">
        <v>0</v>
      </c>
      <c r="D30" s="396" t="s">
        <v>132</v>
      </c>
      <c r="E30" s="418" t="b">
        <v>0</v>
      </c>
      <c r="F30" s="396" t="s">
        <v>142</v>
      </c>
      <c r="G30" s="416" t="b">
        <v>0</v>
      </c>
      <c r="H30" s="396" t="s">
        <v>186</v>
      </c>
      <c r="I30" s="605"/>
      <c r="J30" s="399"/>
      <c r="K30" s="398" t="s">
        <v>252</v>
      </c>
      <c r="L30" s="379" t="s">
        <v>399</v>
      </c>
      <c r="M30" s="369"/>
      <c r="N30" s="369"/>
      <c r="O30" s="369"/>
      <c r="P30" s="375"/>
      <c r="Q30" s="375"/>
      <c r="R30" s="375"/>
      <c r="S30" s="375"/>
      <c r="T30" s="375"/>
      <c r="U30" s="375"/>
      <c r="V30" s="375"/>
      <c r="W30" s="375"/>
      <c r="X30" s="376"/>
      <c r="Y30" s="376"/>
      <c r="Z30" s="376"/>
      <c r="AA30" s="376"/>
      <c r="AB30" s="376"/>
      <c r="AC30" s="376"/>
      <c r="AD30" s="376"/>
    </row>
    <row r="31" spans="1:40" x14ac:dyDescent="0.25">
      <c r="A31" s="368"/>
      <c r="B31" s="359"/>
      <c r="C31" s="417" t="b">
        <v>0</v>
      </c>
      <c r="D31" s="396" t="s">
        <v>133</v>
      </c>
      <c r="E31" s="418" t="b">
        <v>0</v>
      </c>
      <c r="F31" s="396" t="s">
        <v>143</v>
      </c>
      <c r="G31" s="416" t="b">
        <v>0</v>
      </c>
      <c r="H31" s="396" t="s">
        <v>187</v>
      </c>
      <c r="I31" s="605"/>
      <c r="J31" s="399"/>
      <c r="K31" s="398" t="s">
        <v>253</v>
      </c>
      <c r="L31" s="379" t="s">
        <v>399</v>
      </c>
      <c r="M31" s="369"/>
      <c r="N31" s="369"/>
      <c r="O31" s="369"/>
      <c r="P31" s="375"/>
      <c r="Q31" s="375"/>
      <c r="R31" s="375"/>
      <c r="S31" s="375"/>
      <c r="T31" s="375"/>
      <c r="U31" s="375"/>
      <c r="V31" s="375"/>
      <c r="W31" s="375"/>
      <c r="X31" s="376"/>
      <c r="Y31" s="376"/>
      <c r="Z31" s="376"/>
      <c r="AA31" s="376"/>
      <c r="AB31" s="376"/>
      <c r="AC31" s="376"/>
      <c r="AD31" s="376"/>
    </row>
    <row r="32" spans="1:40" x14ac:dyDescent="0.25">
      <c r="A32" s="368"/>
      <c r="B32" s="359"/>
      <c r="C32" s="417" t="b">
        <v>0</v>
      </c>
      <c r="D32" s="396" t="s">
        <v>134</v>
      </c>
      <c r="E32" s="418" t="b">
        <v>0</v>
      </c>
      <c r="F32" s="396" t="s">
        <v>144</v>
      </c>
      <c r="G32" s="416" t="b">
        <v>0</v>
      </c>
      <c r="H32" s="396" t="s">
        <v>188</v>
      </c>
      <c r="I32" s="605"/>
      <c r="J32" s="399"/>
      <c r="K32" s="398" t="s">
        <v>254</v>
      </c>
      <c r="L32" s="379" t="s">
        <v>399</v>
      </c>
      <c r="M32" s="369"/>
      <c r="N32" s="369"/>
      <c r="O32" s="369"/>
      <c r="P32" s="375"/>
      <c r="Q32" s="375"/>
      <c r="R32" s="375"/>
      <c r="S32" s="375"/>
      <c r="T32" s="375"/>
      <c r="U32" s="375"/>
      <c r="V32" s="375"/>
      <c r="W32" s="375"/>
      <c r="X32" s="376"/>
      <c r="Y32" s="376"/>
      <c r="Z32" s="376"/>
      <c r="AA32" s="376"/>
      <c r="AB32" s="376"/>
      <c r="AC32" s="376"/>
      <c r="AD32" s="376"/>
    </row>
    <row r="33" spans="1:30" x14ac:dyDescent="0.25">
      <c r="A33" s="368"/>
      <c r="B33" s="359"/>
      <c r="C33" s="417" t="b">
        <v>0</v>
      </c>
      <c r="D33" s="396" t="s">
        <v>135</v>
      </c>
      <c r="E33" s="418" t="b">
        <v>0</v>
      </c>
      <c r="F33" s="396" t="s">
        <v>145</v>
      </c>
      <c r="G33" s="416" t="b">
        <v>0</v>
      </c>
      <c r="H33" s="396" t="s">
        <v>189</v>
      </c>
      <c r="I33" s="605"/>
      <c r="J33" s="399"/>
      <c r="K33" s="378"/>
      <c r="L33" s="379" t="str">
        <f>IF(C27=TRUE,1&amp;",","")</f>
        <v/>
      </c>
      <c r="M33" s="369" t="str">
        <f>IF(E27=TRUE,11&amp;",","")</f>
        <v/>
      </c>
      <c r="N33" s="369" t="str">
        <f>IF(G27=TRUE,21&amp;",","")</f>
        <v/>
      </c>
      <c r="O33" s="369" t="str">
        <f>L33&amp;L34&amp;L35&amp;L36&amp;L37&amp;L38&amp;L39&amp;L40&amp;L41&amp;L42&amp;M33&amp;M34&amp;M35&amp;M36&amp;M37&amp;M38&amp;M39&amp;M40&amp;M41&amp;M42&amp;N33&amp;N34&amp;N35&amp;N36&amp;N37&amp;N38&amp;N39&amp;N40&amp;N41&amp;N42</f>
        <v/>
      </c>
      <c r="P33" s="375"/>
      <c r="Q33" s="375"/>
      <c r="R33" s="375"/>
      <c r="S33" s="375"/>
      <c r="T33" s="375"/>
      <c r="U33" s="375"/>
      <c r="V33" s="375"/>
      <c r="W33" s="375"/>
      <c r="X33" s="376"/>
      <c r="Y33" s="376"/>
      <c r="Z33" s="376"/>
      <c r="AA33" s="376"/>
      <c r="AB33" s="376"/>
      <c r="AC33" s="376"/>
      <c r="AD33" s="376"/>
    </row>
    <row r="34" spans="1:30" x14ac:dyDescent="0.25">
      <c r="A34" s="368"/>
      <c r="B34" s="359"/>
      <c r="C34" s="417" t="b">
        <v>0</v>
      </c>
      <c r="D34" s="396" t="s">
        <v>136</v>
      </c>
      <c r="E34" s="418" t="b">
        <v>0</v>
      </c>
      <c r="F34" s="396" t="s">
        <v>146</v>
      </c>
      <c r="G34" s="416" t="b">
        <v>0</v>
      </c>
      <c r="H34" s="396" t="s">
        <v>924</v>
      </c>
      <c r="I34" s="361"/>
      <c r="J34" s="361"/>
      <c r="K34" s="378"/>
      <c r="L34" s="379" t="str">
        <f>IF(C28=TRUE,2&amp;",","")</f>
        <v/>
      </c>
      <c r="M34" s="369" t="str">
        <f>IF(E28=TRUE,12&amp;",","")</f>
        <v/>
      </c>
      <c r="N34" s="369" t="str">
        <f>IF(G28=TRUE,22&amp;",","")</f>
        <v/>
      </c>
      <c r="O34" s="369"/>
      <c r="P34" s="375"/>
      <c r="Q34" s="375"/>
      <c r="R34" s="375"/>
      <c r="S34" s="375"/>
      <c r="T34" s="375"/>
      <c r="U34" s="375"/>
      <c r="V34" s="375"/>
      <c r="W34" s="375"/>
      <c r="X34" s="376"/>
      <c r="Y34" s="376"/>
      <c r="Z34" s="376"/>
      <c r="AA34" s="376"/>
      <c r="AB34" s="376"/>
      <c r="AC34" s="376"/>
      <c r="AD34" s="376"/>
    </row>
    <row r="35" spans="1:30" x14ac:dyDescent="0.25">
      <c r="A35" s="368"/>
      <c r="B35" s="359"/>
      <c r="C35" s="417" t="b">
        <v>0</v>
      </c>
      <c r="D35" s="396" t="s">
        <v>137</v>
      </c>
      <c r="E35" s="418" t="b">
        <v>0</v>
      </c>
      <c r="F35" s="396" t="s">
        <v>147</v>
      </c>
      <c r="G35" s="416" t="b">
        <v>0</v>
      </c>
      <c r="H35" s="396" t="s">
        <v>925</v>
      </c>
      <c r="I35" s="361"/>
      <c r="J35" s="361"/>
      <c r="K35" s="361" t="str">
        <f>IF(C29=TRUE,3&amp;",","")</f>
        <v/>
      </c>
      <c r="L35" s="369" t="str">
        <f>IF(C29=TRUE,3&amp;",","")</f>
        <v/>
      </c>
      <c r="M35" s="369" t="str">
        <f>IF(E29=TRUE,13&amp;",","")</f>
        <v/>
      </c>
      <c r="N35" s="369" t="str">
        <f>IF(G29=TRUE,23&amp;",","")</f>
        <v/>
      </c>
      <c r="O35" s="375"/>
      <c r="P35" s="375"/>
      <c r="Q35" s="375"/>
      <c r="R35" s="375"/>
      <c r="S35" s="375"/>
      <c r="T35" s="375"/>
      <c r="U35" s="375"/>
      <c r="V35" s="375"/>
      <c r="W35" s="375"/>
      <c r="X35" s="376"/>
      <c r="Y35" s="376"/>
      <c r="Z35" s="376"/>
      <c r="AA35" s="376"/>
      <c r="AB35" s="376"/>
      <c r="AC35" s="376"/>
      <c r="AD35" s="376"/>
    </row>
    <row r="36" spans="1:30" ht="39.75" customHeight="1" x14ac:dyDescent="0.25">
      <c r="A36" s="368"/>
      <c r="B36" s="359"/>
      <c r="C36" s="417" t="b">
        <v>0</v>
      </c>
      <c r="D36" s="396" t="s">
        <v>138</v>
      </c>
      <c r="E36" s="418" t="b">
        <v>0</v>
      </c>
      <c r="F36" s="396" t="s">
        <v>148</v>
      </c>
      <c r="G36" s="416" t="b">
        <v>0</v>
      </c>
      <c r="H36" s="396" t="s">
        <v>113</v>
      </c>
      <c r="I36" s="400" t="s">
        <v>1163</v>
      </c>
      <c r="J36" s="300"/>
      <c r="K36" s="361" t="str">
        <f>IF(C30=TRUE,4&amp;",","")</f>
        <v/>
      </c>
      <c r="L36" s="369" t="str">
        <f>IF(C30=TRUE,4&amp;",","")</f>
        <v/>
      </c>
      <c r="M36" s="369" t="str">
        <f>IF(E30=TRUE,14&amp;",","")</f>
        <v/>
      </c>
      <c r="N36" s="369" t="str">
        <f>IF(G30=TRUE,24&amp;",","")</f>
        <v/>
      </c>
      <c r="O36" s="375"/>
      <c r="P36" s="375"/>
      <c r="Q36" s="375"/>
      <c r="R36" s="375"/>
      <c r="S36" s="375"/>
      <c r="T36" s="375"/>
      <c r="U36" s="375"/>
      <c r="V36" s="375"/>
      <c r="W36" s="375"/>
      <c r="X36" s="376"/>
      <c r="Y36" s="376"/>
      <c r="Z36" s="376"/>
      <c r="AA36" s="376"/>
      <c r="AB36" s="376"/>
      <c r="AC36" s="376"/>
      <c r="AD36" s="376"/>
    </row>
    <row r="37" spans="1:30" ht="42" customHeight="1" x14ac:dyDescent="0.25">
      <c r="A37" s="368"/>
      <c r="B37" s="359"/>
      <c r="C37" s="391"/>
      <c r="D37" s="391"/>
      <c r="E37" s="367"/>
      <c r="F37" s="361"/>
      <c r="G37" s="361"/>
      <c r="H37" s="361"/>
      <c r="I37" s="359"/>
      <c r="J37" s="359"/>
      <c r="K37" s="369"/>
      <c r="L37" s="369" t="str">
        <f>IF(C31=TRUE,5&amp;",","")</f>
        <v/>
      </c>
      <c r="M37" s="369" t="str">
        <f>IF(E31=TRUE,15&amp;",","")</f>
        <v/>
      </c>
      <c r="N37" s="369" t="str">
        <f>IF(G31=TRUE,25&amp;",","")</f>
        <v/>
      </c>
      <c r="O37" s="375"/>
      <c r="P37" s="375"/>
      <c r="Q37" s="375"/>
      <c r="R37" s="375"/>
      <c r="S37" s="375"/>
      <c r="T37" s="375"/>
      <c r="U37" s="375"/>
      <c r="V37" s="375"/>
      <c r="W37" s="375"/>
      <c r="X37" s="376"/>
      <c r="Y37" s="376"/>
      <c r="Z37" s="376"/>
      <c r="AA37" s="376"/>
      <c r="AB37" s="376"/>
      <c r="AC37" s="376"/>
      <c r="AD37" s="376"/>
    </row>
    <row r="38" spans="1:30" x14ac:dyDescent="0.25">
      <c r="A38" s="368"/>
      <c r="B38" s="359"/>
      <c r="C38" s="359"/>
      <c r="D38" s="359"/>
      <c r="E38" s="359"/>
      <c r="F38" s="361"/>
      <c r="G38" s="361"/>
      <c r="H38" s="361"/>
      <c r="I38" s="361" t="str">
        <f>IF(C32=TRUE,6&amp;",","")</f>
        <v/>
      </c>
      <c r="J38" s="359"/>
      <c r="K38" s="395"/>
      <c r="L38" s="369" t="str">
        <f>IF(C32=TRUE,6&amp;",","")</f>
        <v/>
      </c>
      <c r="M38" s="369" t="str">
        <f>IF(E32=TRUE,16&amp;",","")</f>
        <v/>
      </c>
      <c r="N38" s="369" t="str">
        <f>IF(G32=TRUE,26&amp;",","")</f>
        <v/>
      </c>
      <c r="O38" s="375"/>
      <c r="P38" s="375"/>
      <c r="Q38" s="375"/>
      <c r="R38" s="375"/>
      <c r="S38" s="375"/>
      <c r="T38" s="375"/>
      <c r="U38" s="375"/>
      <c r="V38" s="375"/>
      <c r="W38" s="375"/>
      <c r="X38" s="376"/>
      <c r="Y38" s="376"/>
      <c r="Z38" s="376"/>
      <c r="AA38" s="376"/>
      <c r="AB38" s="376"/>
      <c r="AC38" s="376"/>
      <c r="AD38" s="376"/>
    </row>
    <row r="39" spans="1:30" ht="15" customHeight="1" x14ac:dyDescent="0.25">
      <c r="A39" s="362">
        <v>5</v>
      </c>
      <c r="B39" s="363" t="s">
        <v>225</v>
      </c>
      <c r="C39" s="359"/>
      <c r="D39" s="359"/>
      <c r="E39" s="359"/>
      <c r="F39" s="361"/>
      <c r="G39" s="361"/>
      <c r="H39" s="361"/>
      <c r="I39" s="361" t="str">
        <f>IF(C33=TRUE,7&amp;",","")</f>
        <v/>
      </c>
      <c r="J39" s="359"/>
      <c r="K39" s="395"/>
      <c r="L39" s="369" t="str">
        <f>IF(C33=TRUE,7&amp;",","")</f>
        <v/>
      </c>
      <c r="M39" s="369" t="str">
        <f>IF(E33=TRUE,17&amp;",","")</f>
        <v/>
      </c>
      <c r="N39" s="369" t="str">
        <f>IF(G33=TRUE,27&amp;",","")</f>
        <v/>
      </c>
      <c r="O39" s="375"/>
      <c r="P39" s="375"/>
      <c r="Q39" s="375"/>
      <c r="R39" s="375"/>
      <c r="S39" s="375"/>
      <c r="T39" s="375"/>
      <c r="U39" s="375"/>
      <c r="V39" s="375"/>
      <c r="W39" s="375"/>
      <c r="X39" s="376"/>
      <c r="Y39" s="376"/>
      <c r="Z39" s="376"/>
      <c r="AA39" s="376"/>
      <c r="AB39" s="376"/>
      <c r="AC39" s="376"/>
      <c r="AD39" s="376"/>
    </row>
    <row r="40" spans="1:30" ht="15" customHeight="1" x14ac:dyDescent="0.25">
      <c r="A40" s="401"/>
      <c r="B40" s="359"/>
      <c r="C40" s="402" t="s">
        <v>27</v>
      </c>
      <c r="D40" s="403"/>
      <c r="E40" s="412" t="s">
        <v>656</v>
      </c>
      <c r="F40" s="361" t="str">
        <f>E40</f>
        <v>No</v>
      </c>
      <c r="G40" s="361"/>
      <c r="H40" s="361"/>
      <c r="I40" s="361" t="str">
        <f>IF(C34=TRUE,8&amp;",","")</f>
        <v/>
      </c>
      <c r="J40" s="359"/>
      <c r="K40" s="395"/>
      <c r="L40" s="369" t="str">
        <f>IF(C34=TRUE,8&amp;",","")</f>
        <v/>
      </c>
      <c r="M40" s="369" t="str">
        <f>IF(E34=TRUE,18&amp;",","")</f>
        <v/>
      </c>
      <c r="N40" s="369" t="str">
        <f>IF(G34=TRUE,28&amp;",","")</f>
        <v/>
      </c>
      <c r="O40" s="375"/>
      <c r="P40" s="375"/>
      <c r="Q40" s="375"/>
      <c r="R40" s="375"/>
      <c r="S40" s="375"/>
      <c r="T40" s="375"/>
      <c r="U40" s="375"/>
      <c r="V40" s="375"/>
      <c r="W40" s="375"/>
      <c r="X40" s="376"/>
      <c r="Y40" s="376"/>
      <c r="Z40" s="376"/>
      <c r="AA40" s="376"/>
      <c r="AB40" s="376"/>
      <c r="AC40" s="376"/>
      <c r="AD40" s="376"/>
    </row>
    <row r="41" spans="1:30" x14ac:dyDescent="0.25">
      <c r="A41" s="368"/>
      <c r="B41" s="359"/>
      <c r="C41" s="359"/>
      <c r="D41" s="359"/>
      <c r="E41" s="359"/>
      <c r="F41" s="361"/>
      <c r="G41" s="361"/>
      <c r="H41" s="361"/>
      <c r="I41" s="361" t="str">
        <f>IF(C35=TRUE,9&amp;",","")</f>
        <v/>
      </c>
      <c r="J41" s="359"/>
      <c r="K41" s="395"/>
      <c r="L41" s="369" t="str">
        <f>IF(C35=TRUE,9&amp;",","")</f>
        <v/>
      </c>
      <c r="M41" s="369" t="str">
        <f>IF(E35=TRUE,19&amp;",","")</f>
        <v/>
      </c>
      <c r="N41" s="369" t="str">
        <f>IF(G35=TRUE,29&amp;",","")</f>
        <v/>
      </c>
      <c r="O41" s="375"/>
      <c r="P41" s="375"/>
      <c r="Q41" s="375"/>
      <c r="R41" s="375"/>
      <c r="S41" s="375"/>
      <c r="T41" s="375"/>
      <c r="U41" s="375"/>
      <c r="V41" s="375"/>
      <c r="W41" s="375"/>
      <c r="X41" s="376"/>
      <c r="Y41" s="376"/>
      <c r="Z41" s="376"/>
      <c r="AA41" s="376"/>
      <c r="AB41" s="376"/>
      <c r="AC41" s="376"/>
      <c r="AD41" s="376"/>
    </row>
    <row r="42" spans="1:30" x14ac:dyDescent="0.25">
      <c r="A42" s="362">
        <v>6</v>
      </c>
      <c r="B42" s="363" t="s">
        <v>226</v>
      </c>
      <c r="C42" s="359"/>
      <c r="D42" s="359"/>
      <c r="E42" s="359"/>
      <c r="F42" s="361"/>
      <c r="G42" s="361"/>
      <c r="H42" s="361"/>
      <c r="I42" s="361" t="str">
        <f>IF(C36=TRUE,10&amp;",","")</f>
        <v/>
      </c>
      <c r="J42" s="359"/>
      <c r="K42" s="395"/>
      <c r="L42" s="369" t="str">
        <f>IF(C36=TRUE,10&amp;",","")</f>
        <v/>
      </c>
      <c r="M42" s="369" t="str">
        <f>IF(E36=TRUE,20&amp;",","")</f>
        <v/>
      </c>
      <c r="N42" s="369" t="str">
        <f>IF(G36=TRUE,"Other,","")</f>
        <v/>
      </c>
      <c r="O42" s="375"/>
      <c r="P42" s="375"/>
      <c r="Q42" s="375"/>
      <c r="R42" s="375"/>
      <c r="S42" s="375"/>
      <c r="T42" s="375"/>
      <c r="U42" s="375"/>
      <c r="V42" s="375"/>
      <c r="W42" s="375"/>
      <c r="X42" s="376"/>
      <c r="Y42" s="376"/>
      <c r="Z42" s="376"/>
      <c r="AA42" s="376"/>
      <c r="AB42" s="376"/>
      <c r="AC42" s="376"/>
      <c r="AD42" s="376"/>
    </row>
    <row r="43" spans="1:30" x14ac:dyDescent="0.25">
      <c r="A43" s="393"/>
      <c r="B43" s="363"/>
      <c r="C43" s="404" t="s">
        <v>28</v>
      </c>
      <c r="D43" s="405"/>
      <c r="E43" s="412" t="s">
        <v>656</v>
      </c>
      <c r="F43" s="361" t="str">
        <f>E43</f>
        <v>No</v>
      </c>
      <c r="G43" s="361"/>
      <c r="H43" s="361"/>
      <c r="I43" s="361"/>
      <c r="J43" s="359"/>
      <c r="K43" s="395"/>
      <c r="L43" s="395"/>
      <c r="M43" s="376"/>
      <c r="N43" s="376"/>
      <c r="O43" s="376"/>
      <c r="P43" s="376"/>
      <c r="Q43" s="376"/>
      <c r="R43" s="376"/>
      <c r="S43" s="376"/>
      <c r="T43" s="376"/>
      <c r="U43" s="376"/>
      <c r="V43" s="376"/>
      <c r="W43" s="376"/>
      <c r="X43" s="376"/>
      <c r="Y43" s="376"/>
      <c r="Z43" s="376"/>
      <c r="AA43" s="376"/>
      <c r="AB43" s="376"/>
      <c r="AC43" s="376"/>
      <c r="AD43" s="376"/>
    </row>
    <row r="44" spans="1:30" x14ac:dyDescent="0.25">
      <c r="A44" s="368"/>
      <c r="B44" s="359"/>
      <c r="C44" s="359"/>
      <c r="D44" s="359"/>
      <c r="E44" s="359"/>
      <c r="F44" s="361"/>
      <c r="G44" s="361"/>
      <c r="H44" s="361"/>
      <c r="I44" s="359"/>
      <c r="J44" s="359"/>
      <c r="K44" s="395"/>
      <c r="L44" s="395"/>
      <c r="M44" s="376"/>
      <c r="N44" s="376"/>
      <c r="O44" s="376"/>
      <c r="P44" s="376"/>
      <c r="Q44" s="376"/>
      <c r="R44" s="376"/>
      <c r="S44" s="376"/>
      <c r="T44" s="376"/>
      <c r="U44" s="376"/>
      <c r="V44" s="376"/>
      <c r="W44" s="376"/>
      <c r="X44" s="376"/>
      <c r="Y44" s="376"/>
      <c r="Z44" s="376"/>
      <c r="AA44" s="376"/>
      <c r="AB44" s="376"/>
      <c r="AC44" s="376"/>
      <c r="AD44" s="376"/>
    </row>
    <row r="45" spans="1:30" x14ac:dyDescent="0.25">
      <c r="A45" s="362">
        <v>7</v>
      </c>
      <c r="B45" s="363" t="s">
        <v>149</v>
      </c>
      <c r="C45" s="359"/>
      <c r="D45" s="359"/>
      <c r="E45" s="359"/>
      <c r="F45" s="361"/>
      <c r="G45" s="361"/>
      <c r="H45" s="361"/>
      <c r="I45" s="359"/>
      <c r="J45" s="359"/>
      <c r="K45" s="395"/>
      <c r="L45" s="395"/>
      <c r="M45" s="376"/>
      <c r="N45" s="376"/>
      <c r="O45" s="376"/>
      <c r="P45" s="376"/>
      <c r="Q45" s="376"/>
      <c r="R45" s="376"/>
      <c r="S45" s="376"/>
      <c r="T45" s="376"/>
      <c r="U45" s="376"/>
      <c r="V45" s="376"/>
      <c r="W45" s="376"/>
      <c r="X45" s="376"/>
      <c r="Y45" s="376"/>
      <c r="Z45" s="376"/>
      <c r="AA45" s="376"/>
      <c r="AB45" s="376"/>
      <c r="AC45" s="376"/>
      <c r="AD45" s="376"/>
    </row>
    <row r="46" spans="1:30" x14ac:dyDescent="0.25">
      <c r="A46" s="360"/>
      <c r="B46" s="359"/>
      <c r="C46" s="406" t="s">
        <v>332</v>
      </c>
      <c r="D46" s="413"/>
      <c r="E46" s="359"/>
      <c r="F46" s="361"/>
      <c r="G46" s="361"/>
      <c r="H46" s="361"/>
      <c r="I46" s="359"/>
      <c r="J46" s="359"/>
      <c r="K46" s="395"/>
      <c r="L46" s="395"/>
      <c r="M46" s="376"/>
      <c r="N46" s="376"/>
      <c r="O46" s="376"/>
      <c r="P46" s="376"/>
      <c r="Q46" s="376"/>
      <c r="R46" s="376"/>
      <c r="S46" s="376"/>
      <c r="T46" s="376"/>
      <c r="U46" s="376"/>
      <c r="V46" s="376"/>
      <c r="W46" s="376"/>
      <c r="X46" s="376"/>
      <c r="Y46" s="376"/>
      <c r="Z46" s="376"/>
      <c r="AA46" s="376"/>
      <c r="AB46" s="376"/>
      <c r="AC46" s="376"/>
      <c r="AD46" s="376"/>
    </row>
    <row r="47" spans="1:30" x14ac:dyDescent="0.25">
      <c r="A47" s="360"/>
      <c r="B47" s="391"/>
      <c r="C47" s="407" t="s">
        <v>153</v>
      </c>
      <c r="D47" s="413"/>
      <c r="E47" s="359"/>
      <c r="F47" s="361"/>
      <c r="G47" s="361"/>
      <c r="H47" s="361"/>
      <c r="I47" s="359"/>
      <c r="J47" s="359"/>
      <c r="K47" s="395"/>
      <c r="L47" s="395"/>
      <c r="M47" s="376"/>
      <c r="N47" s="376"/>
      <c r="O47" s="376"/>
      <c r="P47" s="376"/>
      <c r="Q47" s="376"/>
      <c r="R47" s="376"/>
      <c r="S47" s="376"/>
      <c r="T47" s="376"/>
      <c r="U47" s="376"/>
      <c r="V47" s="376"/>
      <c r="W47" s="376"/>
      <c r="X47" s="376"/>
      <c r="Y47" s="376"/>
      <c r="Z47" s="376"/>
      <c r="AA47" s="376"/>
      <c r="AB47" s="376"/>
      <c r="AC47" s="376"/>
      <c r="AD47" s="376"/>
    </row>
    <row r="48" spans="1:30" x14ac:dyDescent="0.25">
      <c r="A48" s="360"/>
      <c r="B48" s="391"/>
      <c r="C48" s="407" t="s">
        <v>325</v>
      </c>
      <c r="D48" s="413"/>
      <c r="E48" s="359"/>
      <c r="F48" s="361"/>
      <c r="G48" s="361"/>
      <c r="H48" s="361"/>
      <c r="I48" s="359"/>
      <c r="J48" s="359"/>
      <c r="K48" s="395"/>
      <c r="L48" s="395"/>
      <c r="M48" s="376"/>
      <c r="N48" s="376"/>
      <c r="O48" s="376"/>
      <c r="P48" s="376"/>
      <c r="Q48" s="376"/>
      <c r="R48" s="376"/>
      <c r="S48" s="376"/>
      <c r="T48" s="376"/>
      <c r="U48" s="376"/>
      <c r="V48" s="376"/>
      <c r="W48" s="376"/>
      <c r="X48" s="376"/>
      <c r="Y48" s="376"/>
      <c r="Z48" s="376"/>
      <c r="AA48" s="376"/>
      <c r="AB48" s="376"/>
      <c r="AC48" s="376"/>
      <c r="AD48" s="376"/>
    </row>
    <row r="49" spans="1:30" x14ac:dyDescent="0.25">
      <c r="A49" s="360"/>
      <c r="B49" s="359"/>
      <c r="C49" s="359"/>
      <c r="D49" s="359"/>
      <c r="E49" s="359"/>
      <c r="F49" s="361"/>
      <c r="G49" s="361"/>
      <c r="H49" s="361"/>
      <c r="I49" s="359"/>
      <c r="J49" s="359"/>
      <c r="K49" s="395"/>
      <c r="L49" s="395"/>
      <c r="M49" s="376"/>
      <c r="N49" s="376"/>
      <c r="O49" s="376"/>
      <c r="P49" s="376"/>
      <c r="Q49" s="376"/>
      <c r="R49" s="376"/>
      <c r="S49" s="376"/>
      <c r="T49" s="376"/>
      <c r="U49" s="376"/>
      <c r="V49" s="376"/>
      <c r="W49" s="376"/>
      <c r="X49" s="376"/>
      <c r="Y49" s="376"/>
      <c r="Z49" s="376"/>
      <c r="AA49" s="376"/>
      <c r="AB49" s="376"/>
      <c r="AC49" s="376"/>
      <c r="AD49" s="376"/>
    </row>
    <row r="50" spans="1:30" x14ac:dyDescent="0.25">
      <c r="A50" s="360"/>
      <c r="B50" s="359"/>
      <c r="C50" s="359"/>
      <c r="D50" s="359"/>
      <c r="E50" s="359"/>
      <c r="F50" s="361"/>
      <c r="G50" s="361"/>
      <c r="H50" s="361"/>
      <c r="I50" s="359"/>
      <c r="J50" s="359"/>
      <c r="K50" s="395"/>
      <c r="L50" s="395"/>
      <c r="M50" s="376"/>
      <c r="N50" s="376"/>
      <c r="O50" s="376"/>
      <c r="P50" s="376"/>
      <c r="Q50" s="376"/>
      <c r="R50" s="376"/>
      <c r="S50" s="376"/>
      <c r="T50" s="376"/>
      <c r="U50" s="376"/>
      <c r="V50" s="376"/>
      <c r="W50" s="376"/>
      <c r="X50" s="376"/>
      <c r="Y50" s="376"/>
      <c r="Z50" s="376"/>
      <c r="AA50" s="376"/>
      <c r="AB50" s="376"/>
      <c r="AC50" s="376"/>
      <c r="AD50" s="376"/>
    </row>
    <row r="51" spans="1:30" hidden="1" x14ac:dyDescent="0.25">
      <c r="A51" s="360"/>
      <c r="B51" s="359"/>
      <c r="C51" s="359"/>
      <c r="D51" s="359"/>
      <c r="E51" s="359"/>
      <c r="F51" s="359"/>
      <c r="G51" s="359"/>
      <c r="H51" s="359"/>
      <c r="I51" s="359"/>
      <c r="J51" s="359"/>
      <c r="K51" s="395"/>
      <c r="L51" s="395"/>
      <c r="M51" s="376"/>
      <c r="N51" s="376"/>
      <c r="O51" s="376"/>
      <c r="P51" s="376"/>
      <c r="Q51" s="376"/>
      <c r="R51" s="376"/>
      <c r="S51" s="376"/>
      <c r="T51" s="376"/>
      <c r="U51" s="376"/>
      <c r="V51" s="376"/>
      <c r="W51" s="376"/>
      <c r="X51" s="376"/>
      <c r="Y51" s="376"/>
      <c r="Z51" s="376"/>
      <c r="AA51" s="376"/>
      <c r="AB51" s="376"/>
      <c r="AC51" s="376"/>
      <c r="AD51" s="376"/>
    </row>
    <row r="52" spans="1:30" hidden="1" x14ac:dyDescent="0.25">
      <c r="K52" s="376"/>
      <c r="L52" s="376"/>
      <c r="M52" s="376"/>
      <c r="N52" s="376"/>
      <c r="O52" s="376"/>
      <c r="P52" s="376"/>
      <c r="Q52" s="376"/>
      <c r="R52" s="376"/>
      <c r="S52" s="376"/>
      <c r="T52" s="376"/>
      <c r="U52" s="376"/>
      <c r="V52" s="376"/>
      <c r="W52" s="376"/>
      <c r="X52" s="376"/>
      <c r="Y52" s="376"/>
      <c r="Z52" s="376"/>
      <c r="AA52" s="376"/>
      <c r="AB52" s="376"/>
      <c r="AC52" s="376"/>
      <c r="AD52" s="376"/>
    </row>
    <row r="53" spans="1:30" hidden="1" x14ac:dyDescent="0.25">
      <c r="K53" s="376"/>
      <c r="L53" s="376"/>
      <c r="M53" s="376"/>
      <c r="N53" s="376"/>
      <c r="O53" s="376"/>
      <c r="P53" s="376"/>
      <c r="Q53" s="376"/>
      <c r="R53" s="376"/>
      <c r="S53" s="376"/>
      <c r="T53" s="376"/>
      <c r="U53" s="376"/>
      <c r="V53" s="376"/>
      <c r="W53" s="376"/>
      <c r="X53" s="376"/>
      <c r="Y53" s="376"/>
      <c r="Z53" s="376"/>
      <c r="AA53" s="376"/>
      <c r="AB53" s="376"/>
      <c r="AC53" s="376"/>
      <c r="AD53" s="376"/>
    </row>
    <row r="54" spans="1:30" hidden="1" x14ac:dyDescent="0.25">
      <c r="K54" s="376"/>
      <c r="L54" s="376"/>
      <c r="M54" s="376"/>
      <c r="N54" s="376"/>
      <c r="O54" s="376"/>
      <c r="P54" s="376"/>
      <c r="Q54" s="376"/>
      <c r="R54" s="376"/>
      <c r="S54" s="376"/>
      <c r="T54" s="376"/>
      <c r="U54" s="376"/>
      <c r="V54" s="376"/>
      <c r="W54" s="376"/>
      <c r="X54" s="376"/>
      <c r="Y54" s="376"/>
      <c r="Z54" s="376"/>
      <c r="AA54" s="376"/>
      <c r="AB54" s="376"/>
      <c r="AC54" s="376"/>
      <c r="AD54" s="376"/>
    </row>
    <row r="55" spans="1:30" hidden="1" x14ac:dyDescent="0.25">
      <c r="K55" s="376"/>
      <c r="L55" s="376"/>
      <c r="M55" s="376"/>
      <c r="N55" s="376"/>
      <c r="O55" s="376"/>
      <c r="P55" s="376"/>
      <c r="Q55" s="376"/>
      <c r="R55" s="376"/>
      <c r="S55" s="376"/>
      <c r="T55" s="376"/>
      <c r="U55" s="376"/>
      <c r="V55" s="376"/>
      <c r="W55" s="376"/>
      <c r="X55" s="376"/>
      <c r="Y55" s="376"/>
      <c r="Z55" s="376"/>
      <c r="AA55" s="376"/>
      <c r="AB55" s="376"/>
      <c r="AC55" s="376"/>
      <c r="AD55" s="376"/>
    </row>
    <row r="56" spans="1:30" hidden="1" x14ac:dyDescent="0.25">
      <c r="K56" s="376"/>
      <c r="L56" s="376"/>
      <c r="M56" s="376"/>
      <c r="N56" s="376"/>
      <c r="O56" s="376"/>
      <c r="P56" s="376"/>
      <c r="Q56" s="376"/>
      <c r="R56" s="376"/>
      <c r="S56" s="376"/>
      <c r="T56" s="376"/>
      <c r="U56" s="376"/>
      <c r="V56" s="376"/>
      <c r="W56" s="376"/>
      <c r="X56" s="376"/>
      <c r="Y56" s="376"/>
      <c r="Z56" s="376"/>
      <c r="AA56" s="376"/>
      <c r="AB56" s="376"/>
      <c r="AC56" s="376"/>
      <c r="AD56" s="376"/>
    </row>
    <row r="57" spans="1:30" hidden="1" x14ac:dyDescent="0.25">
      <c r="K57" s="376"/>
      <c r="L57" s="376"/>
      <c r="M57" s="376"/>
      <c r="N57" s="376"/>
      <c r="O57" s="376"/>
      <c r="P57" s="376"/>
      <c r="Q57" s="376"/>
      <c r="R57" s="376"/>
      <c r="S57" s="376"/>
      <c r="T57" s="376"/>
      <c r="U57" s="376"/>
      <c r="V57" s="376"/>
      <c r="W57" s="376"/>
      <c r="X57" s="376"/>
      <c r="Y57" s="376"/>
      <c r="Z57" s="376"/>
      <c r="AA57" s="376"/>
      <c r="AB57" s="376"/>
      <c r="AC57" s="376"/>
      <c r="AD57" s="376"/>
    </row>
    <row r="58" spans="1:30" hidden="1" x14ac:dyDescent="0.25">
      <c r="K58" s="376"/>
      <c r="L58" s="376"/>
      <c r="M58" s="376"/>
      <c r="N58" s="376"/>
      <c r="O58" s="376"/>
      <c r="P58" s="376"/>
      <c r="Q58" s="376"/>
      <c r="R58" s="376"/>
      <c r="S58" s="376"/>
      <c r="T58" s="376"/>
      <c r="U58" s="376"/>
      <c r="V58" s="376"/>
      <c r="W58" s="376"/>
      <c r="X58" s="376"/>
      <c r="Y58" s="376"/>
      <c r="Z58" s="376"/>
      <c r="AA58" s="376"/>
      <c r="AB58" s="376"/>
      <c r="AC58" s="376"/>
      <c r="AD58" s="376"/>
    </row>
    <row r="59" spans="1:30" hidden="1" x14ac:dyDescent="0.25">
      <c r="K59" s="376"/>
      <c r="L59" s="376"/>
      <c r="M59" s="376"/>
      <c r="N59" s="376"/>
      <c r="O59" s="376"/>
      <c r="P59" s="376"/>
      <c r="Q59" s="376"/>
      <c r="R59" s="376"/>
      <c r="S59" s="376"/>
      <c r="T59" s="376"/>
      <c r="U59" s="376"/>
      <c r="V59" s="376"/>
      <c r="W59" s="376"/>
      <c r="X59" s="376"/>
      <c r="Y59" s="376"/>
      <c r="Z59" s="376"/>
      <c r="AA59" s="376"/>
      <c r="AB59" s="376"/>
      <c r="AC59" s="376"/>
      <c r="AD59" s="376"/>
    </row>
    <row r="60" spans="1:30" hidden="1" x14ac:dyDescent="0.25">
      <c r="K60" s="376"/>
      <c r="L60" s="376"/>
      <c r="M60" s="376"/>
      <c r="N60" s="376"/>
      <c r="O60" s="376"/>
      <c r="P60" s="376"/>
      <c r="Q60" s="376"/>
      <c r="R60" s="376"/>
      <c r="S60" s="376"/>
      <c r="T60" s="376"/>
      <c r="U60" s="376"/>
      <c r="V60" s="376"/>
      <c r="W60" s="376"/>
      <c r="X60" s="376"/>
      <c r="Y60" s="376"/>
      <c r="Z60" s="376"/>
      <c r="AA60" s="376"/>
      <c r="AB60" s="376"/>
      <c r="AC60" s="376"/>
      <c r="AD60" s="376"/>
    </row>
    <row r="61" spans="1:30" hidden="1" x14ac:dyDescent="0.25">
      <c r="K61" s="376"/>
      <c r="L61" s="376"/>
      <c r="M61" s="376"/>
      <c r="N61" s="376"/>
      <c r="O61" s="376"/>
      <c r="P61" s="376"/>
      <c r="Q61" s="376"/>
      <c r="R61" s="376"/>
      <c r="S61" s="376"/>
      <c r="T61" s="376"/>
      <c r="U61" s="376"/>
      <c r="V61" s="376"/>
      <c r="W61" s="376"/>
      <c r="X61" s="376"/>
      <c r="Y61" s="376"/>
      <c r="Z61" s="376"/>
      <c r="AA61" s="376"/>
      <c r="AB61" s="376"/>
      <c r="AC61" s="376"/>
      <c r="AD61" s="376"/>
    </row>
    <row r="62" spans="1:30" hidden="1" x14ac:dyDescent="0.25">
      <c r="K62" s="376"/>
      <c r="L62" s="376"/>
      <c r="M62" s="376"/>
      <c r="N62" s="376"/>
      <c r="O62" s="376"/>
      <c r="P62" s="376"/>
      <c r="Q62" s="376"/>
      <c r="R62" s="376"/>
      <c r="S62" s="376"/>
      <c r="T62" s="376"/>
      <c r="U62" s="376"/>
      <c r="V62" s="376"/>
      <c r="W62" s="376"/>
      <c r="X62" s="376"/>
      <c r="Y62" s="376"/>
      <c r="Z62" s="376"/>
      <c r="AA62" s="376"/>
      <c r="AB62" s="376"/>
      <c r="AC62" s="376"/>
      <c r="AD62" s="376"/>
    </row>
    <row r="63" spans="1:30" hidden="1" x14ac:dyDescent="0.25">
      <c r="K63" s="376"/>
      <c r="L63" s="376"/>
      <c r="M63" s="376"/>
      <c r="N63" s="376"/>
      <c r="O63" s="376"/>
      <c r="P63" s="376"/>
      <c r="Q63" s="376"/>
      <c r="R63" s="376"/>
      <c r="S63" s="376"/>
      <c r="T63" s="376"/>
      <c r="U63" s="376"/>
      <c r="V63" s="376"/>
      <c r="W63" s="376"/>
      <c r="X63" s="376"/>
      <c r="Y63" s="376"/>
      <c r="Z63" s="376"/>
      <c r="AA63" s="376"/>
      <c r="AB63" s="376"/>
      <c r="AC63" s="376"/>
      <c r="AD63" s="376"/>
    </row>
    <row r="64" spans="1:30" hidden="1" x14ac:dyDescent="0.25">
      <c r="K64" s="376"/>
      <c r="L64" s="376"/>
      <c r="M64" s="376"/>
      <c r="N64" s="376"/>
      <c r="O64" s="376"/>
      <c r="P64" s="376"/>
      <c r="Q64" s="376"/>
      <c r="R64" s="376"/>
      <c r="S64" s="376"/>
      <c r="T64" s="376"/>
      <c r="U64" s="376"/>
      <c r="V64" s="376"/>
      <c r="W64" s="376"/>
      <c r="X64" s="376"/>
      <c r="Y64" s="376"/>
      <c r="Z64" s="376"/>
      <c r="AA64" s="376"/>
      <c r="AB64" s="376"/>
      <c r="AC64" s="376"/>
      <c r="AD64" s="376"/>
    </row>
  </sheetData>
  <sheetProtection algorithmName="SHA-512" hashValue="4wkGd2iq9+NRhzUMTv/rzot4zBIR8H3aYQs13wA/PvgFEh9UilAEe7zCi8dXxKgGp6OZTCqUXN3lYb94IgWvuw==" saltValue="Md3UaWEn8ktETHji525VUw==" spinCount="100000" sheet="1" objects="1" scenarios="1"/>
  <mergeCells count="1">
    <mergeCell ref="I29:I33"/>
  </mergeCells>
  <conditionalFormatting sqref="C21">
    <cfRule type="expression" dxfId="27" priority="44">
      <formula>$C$5&gt;1</formula>
    </cfRule>
  </conditionalFormatting>
  <conditionalFormatting sqref="I36:J36">
    <cfRule type="expression" dxfId="26" priority="40">
      <formula>$G$36=TRUE</formula>
    </cfRule>
  </conditionalFormatting>
  <conditionalFormatting sqref="D21">
    <cfRule type="expression" dxfId="25" priority="29">
      <formula>$C$5&gt;1</formula>
    </cfRule>
  </conditionalFormatting>
  <conditionalFormatting sqref="I29:I33">
    <cfRule type="expression" dxfId="24" priority="15">
      <formula>G33=TRUE</formula>
    </cfRule>
    <cfRule type="expression" dxfId="23" priority="16">
      <formula>G32=TRUE</formula>
    </cfRule>
    <cfRule type="expression" dxfId="22" priority="20">
      <formula>G31=TRUE</formula>
    </cfRule>
    <cfRule type="expression" dxfId="21" priority="22">
      <formula>G30=TRUE</formula>
    </cfRule>
    <cfRule type="expression" dxfId="20" priority="24">
      <formula>G29=TRUE</formula>
    </cfRule>
  </conditionalFormatting>
  <conditionalFormatting sqref="J29">
    <cfRule type="expression" dxfId="19" priority="17">
      <formula>G33=TRUE</formula>
    </cfRule>
    <cfRule type="expression" dxfId="18" priority="18">
      <formula>G32=TRUE</formula>
    </cfRule>
    <cfRule type="expression" dxfId="17" priority="19">
      <formula>G31=TRUE</formula>
    </cfRule>
    <cfRule type="expression" dxfId="16" priority="21">
      <formula>G29=TRUE</formula>
    </cfRule>
    <cfRule type="expression" dxfId="15" priority="23">
      <formula>G30=TRUE</formula>
    </cfRule>
  </conditionalFormatting>
  <conditionalFormatting sqref="E21">
    <cfRule type="expression" dxfId="14" priority="4">
      <formula>$C$5&gt;1</formula>
    </cfRule>
  </conditionalFormatting>
  <dataValidations count="2">
    <dataValidation type="list" allowBlank="1" showInputMessage="1" showErrorMessage="1" sqref="D14">
      <formula1>DocumentType</formula1>
    </dataValidation>
    <dataValidation type="textLength" operator="equal" allowBlank="1" showInputMessage="1" showErrorMessage="1" errorTitle="New Job Number Format" error="The field requires the new job number format.  If you are using an old 6-digit job number, please add the prefix &quot;JOB10&quot;.  For example, the old job number 123456 should be entered as JOB10123456." sqref="E21:E22">
      <formula1>11</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C6 C15:D15 F40 F4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72" r:id="rId4" name="Option Button 124">
              <controlPr defaultSize="0" autoFill="0" autoLine="0" autoPict="0">
                <anchor moveWithCells="1">
                  <from>
                    <xdr:col>3</xdr:col>
                    <xdr:colOff>485775</xdr:colOff>
                    <xdr:row>3</xdr:row>
                    <xdr:rowOff>104775</xdr:rowOff>
                  </from>
                  <to>
                    <xdr:col>3</xdr:col>
                    <xdr:colOff>1924050</xdr:colOff>
                    <xdr:row>5</xdr:row>
                    <xdr:rowOff>57150</xdr:rowOff>
                  </to>
                </anchor>
              </controlPr>
            </control>
          </mc:Choice>
        </mc:AlternateContent>
        <mc:AlternateContent xmlns:mc="http://schemas.openxmlformats.org/markup-compatibility/2006">
          <mc:Choice Requires="x14">
            <control shapeId="2173" r:id="rId5" name="Option Button 125">
              <controlPr defaultSize="0" autoFill="0" autoLine="0" autoPict="0">
                <anchor moveWithCells="1">
                  <from>
                    <xdr:col>3</xdr:col>
                    <xdr:colOff>485775</xdr:colOff>
                    <xdr:row>4</xdr:row>
                    <xdr:rowOff>142875</xdr:rowOff>
                  </from>
                  <to>
                    <xdr:col>3</xdr:col>
                    <xdr:colOff>1924050</xdr:colOff>
                    <xdr:row>6</xdr:row>
                    <xdr:rowOff>95250</xdr:rowOff>
                  </to>
                </anchor>
              </controlPr>
            </control>
          </mc:Choice>
        </mc:AlternateContent>
        <mc:AlternateContent xmlns:mc="http://schemas.openxmlformats.org/markup-compatibility/2006">
          <mc:Choice Requires="x14">
            <control shapeId="2174" r:id="rId6" name="Option Button 126">
              <controlPr defaultSize="0" autoFill="0" autoLine="0" autoPict="0">
                <anchor moveWithCells="1">
                  <from>
                    <xdr:col>3</xdr:col>
                    <xdr:colOff>485775</xdr:colOff>
                    <xdr:row>5</xdr:row>
                    <xdr:rowOff>171450</xdr:rowOff>
                  </from>
                  <to>
                    <xdr:col>3</xdr:col>
                    <xdr:colOff>1924050</xdr:colOff>
                    <xdr:row>7</xdr:row>
                    <xdr:rowOff>95250</xdr:rowOff>
                  </to>
                </anchor>
              </controlPr>
            </control>
          </mc:Choice>
        </mc:AlternateContent>
        <mc:AlternateContent xmlns:mc="http://schemas.openxmlformats.org/markup-compatibility/2006">
          <mc:Choice Requires="x14">
            <control shapeId="2175" r:id="rId7" name="Option Button 127">
              <controlPr defaultSize="0" autoFill="0" autoLine="0" autoPict="0">
                <anchor moveWithCells="1">
                  <from>
                    <xdr:col>3</xdr:col>
                    <xdr:colOff>485775</xdr:colOff>
                    <xdr:row>6</xdr:row>
                    <xdr:rowOff>142875</xdr:rowOff>
                  </from>
                  <to>
                    <xdr:col>3</xdr:col>
                    <xdr:colOff>2457450</xdr:colOff>
                    <xdr:row>8</xdr:row>
                    <xdr:rowOff>76200</xdr:rowOff>
                  </to>
                </anchor>
              </controlPr>
            </control>
          </mc:Choice>
        </mc:AlternateContent>
        <mc:AlternateContent xmlns:mc="http://schemas.openxmlformats.org/markup-compatibility/2006">
          <mc:Choice Requires="x14">
            <control shapeId="2176" r:id="rId8" name="Option Button 128">
              <controlPr defaultSize="0" autoFill="0" autoLine="0" autoPict="0">
                <anchor moveWithCells="1">
                  <from>
                    <xdr:col>3</xdr:col>
                    <xdr:colOff>485775</xdr:colOff>
                    <xdr:row>7</xdr:row>
                    <xdr:rowOff>133350</xdr:rowOff>
                  </from>
                  <to>
                    <xdr:col>3</xdr:col>
                    <xdr:colOff>1924050</xdr:colOff>
                    <xdr:row>9</xdr:row>
                    <xdr:rowOff>57150</xdr:rowOff>
                  </to>
                </anchor>
              </controlPr>
            </control>
          </mc:Choice>
        </mc:AlternateContent>
        <mc:AlternateContent xmlns:mc="http://schemas.openxmlformats.org/markup-compatibility/2006">
          <mc:Choice Requires="x14">
            <control shapeId="2177" r:id="rId9" name="Option Button 129">
              <controlPr defaultSize="0" autoFill="0" autoLine="0" autoPict="0">
                <anchor moveWithCells="1">
                  <from>
                    <xdr:col>3</xdr:col>
                    <xdr:colOff>485775</xdr:colOff>
                    <xdr:row>8</xdr:row>
                    <xdr:rowOff>133350</xdr:rowOff>
                  </from>
                  <to>
                    <xdr:col>3</xdr:col>
                    <xdr:colOff>1924050</xdr:colOff>
                    <xdr:row>10</xdr:row>
                    <xdr:rowOff>66675</xdr:rowOff>
                  </to>
                </anchor>
              </controlPr>
            </control>
          </mc:Choice>
        </mc:AlternateContent>
        <mc:AlternateContent xmlns:mc="http://schemas.openxmlformats.org/markup-compatibility/2006">
          <mc:Choice Requires="x14">
            <control shapeId="2178" r:id="rId10" name="Option Button 130">
              <controlPr defaultSize="0" autoFill="0" autoLine="0" autoPict="0">
                <anchor moveWithCells="1">
                  <from>
                    <xdr:col>3</xdr:col>
                    <xdr:colOff>476250</xdr:colOff>
                    <xdr:row>9</xdr:row>
                    <xdr:rowOff>133350</xdr:rowOff>
                  </from>
                  <to>
                    <xdr:col>3</xdr:col>
                    <xdr:colOff>1905000</xdr:colOff>
                    <xdr:row>11</xdr:row>
                    <xdr:rowOff>28575</xdr:rowOff>
                  </to>
                </anchor>
              </controlPr>
            </control>
          </mc:Choice>
        </mc:AlternateContent>
        <mc:AlternateContent xmlns:mc="http://schemas.openxmlformats.org/markup-compatibility/2006">
          <mc:Choice Requires="x14">
            <control shapeId="2185" r:id="rId11" name="Check Box 137">
              <controlPr defaultSize="0" autoFill="0" autoLine="0" autoPict="0">
                <anchor moveWithCells="1">
                  <from>
                    <xdr:col>2</xdr:col>
                    <xdr:colOff>161925</xdr:colOff>
                    <xdr:row>26</xdr:row>
                    <xdr:rowOff>19050</xdr:rowOff>
                  </from>
                  <to>
                    <xdr:col>2</xdr:col>
                    <xdr:colOff>1085850</xdr:colOff>
                    <xdr:row>26</xdr:row>
                    <xdr:rowOff>171450</xdr:rowOff>
                  </to>
                </anchor>
              </controlPr>
            </control>
          </mc:Choice>
        </mc:AlternateContent>
        <mc:AlternateContent xmlns:mc="http://schemas.openxmlformats.org/markup-compatibility/2006">
          <mc:Choice Requires="x14">
            <control shapeId="2186" r:id="rId12" name="Check Box 138">
              <controlPr defaultSize="0" autoFill="0" autoLine="0" autoPict="0">
                <anchor moveWithCells="1">
                  <from>
                    <xdr:col>2</xdr:col>
                    <xdr:colOff>142875</xdr:colOff>
                    <xdr:row>27</xdr:row>
                    <xdr:rowOff>19050</xdr:rowOff>
                  </from>
                  <to>
                    <xdr:col>2</xdr:col>
                    <xdr:colOff>1085850</xdr:colOff>
                    <xdr:row>27</xdr:row>
                    <xdr:rowOff>171450</xdr:rowOff>
                  </to>
                </anchor>
              </controlPr>
            </control>
          </mc:Choice>
        </mc:AlternateContent>
        <mc:AlternateContent xmlns:mc="http://schemas.openxmlformats.org/markup-compatibility/2006">
          <mc:Choice Requires="x14">
            <control shapeId="2187" r:id="rId13" name="Check Box 139">
              <controlPr defaultSize="0" autoFill="0" autoLine="0" autoPict="0">
                <anchor moveWithCells="1">
                  <from>
                    <xdr:col>2</xdr:col>
                    <xdr:colOff>142875</xdr:colOff>
                    <xdr:row>28</xdr:row>
                    <xdr:rowOff>28575</xdr:rowOff>
                  </from>
                  <to>
                    <xdr:col>2</xdr:col>
                    <xdr:colOff>1085850</xdr:colOff>
                    <xdr:row>28</xdr:row>
                    <xdr:rowOff>190500</xdr:rowOff>
                  </to>
                </anchor>
              </controlPr>
            </control>
          </mc:Choice>
        </mc:AlternateContent>
        <mc:AlternateContent xmlns:mc="http://schemas.openxmlformats.org/markup-compatibility/2006">
          <mc:Choice Requires="x14">
            <control shapeId="2188" r:id="rId14" name="Check Box 140">
              <controlPr defaultSize="0" autoFill="0" autoLine="0" autoPict="0">
                <anchor moveWithCells="1">
                  <from>
                    <xdr:col>2</xdr:col>
                    <xdr:colOff>142875</xdr:colOff>
                    <xdr:row>29</xdr:row>
                    <xdr:rowOff>38100</xdr:rowOff>
                  </from>
                  <to>
                    <xdr:col>2</xdr:col>
                    <xdr:colOff>1085850</xdr:colOff>
                    <xdr:row>30</xdr:row>
                    <xdr:rowOff>19050</xdr:rowOff>
                  </to>
                </anchor>
              </controlPr>
            </control>
          </mc:Choice>
        </mc:AlternateContent>
        <mc:AlternateContent xmlns:mc="http://schemas.openxmlformats.org/markup-compatibility/2006">
          <mc:Choice Requires="x14">
            <control shapeId="2189" r:id="rId15" name="Check Box 141">
              <controlPr defaultSize="0" autoFill="0" autoLine="0" autoPict="0">
                <anchor moveWithCells="1">
                  <from>
                    <xdr:col>2</xdr:col>
                    <xdr:colOff>142875</xdr:colOff>
                    <xdr:row>30</xdr:row>
                    <xdr:rowOff>28575</xdr:rowOff>
                  </from>
                  <to>
                    <xdr:col>2</xdr:col>
                    <xdr:colOff>1085850</xdr:colOff>
                    <xdr:row>31</xdr:row>
                    <xdr:rowOff>0</xdr:rowOff>
                  </to>
                </anchor>
              </controlPr>
            </control>
          </mc:Choice>
        </mc:AlternateContent>
        <mc:AlternateContent xmlns:mc="http://schemas.openxmlformats.org/markup-compatibility/2006">
          <mc:Choice Requires="x14">
            <control shapeId="2190" r:id="rId16" name="Check Box 142">
              <controlPr defaultSize="0" autoFill="0" autoLine="0" autoPict="0">
                <anchor moveWithCells="1">
                  <from>
                    <xdr:col>2</xdr:col>
                    <xdr:colOff>142875</xdr:colOff>
                    <xdr:row>31</xdr:row>
                    <xdr:rowOff>28575</xdr:rowOff>
                  </from>
                  <to>
                    <xdr:col>2</xdr:col>
                    <xdr:colOff>1085850</xdr:colOff>
                    <xdr:row>32</xdr:row>
                    <xdr:rowOff>0</xdr:rowOff>
                  </to>
                </anchor>
              </controlPr>
            </control>
          </mc:Choice>
        </mc:AlternateContent>
        <mc:AlternateContent xmlns:mc="http://schemas.openxmlformats.org/markup-compatibility/2006">
          <mc:Choice Requires="x14">
            <control shapeId="2191" r:id="rId17" name="Check Box 143">
              <controlPr defaultSize="0" autoFill="0" autoLine="0" autoPict="0">
                <anchor moveWithCells="1">
                  <from>
                    <xdr:col>2</xdr:col>
                    <xdr:colOff>142875</xdr:colOff>
                    <xdr:row>32</xdr:row>
                    <xdr:rowOff>28575</xdr:rowOff>
                  </from>
                  <to>
                    <xdr:col>2</xdr:col>
                    <xdr:colOff>1085850</xdr:colOff>
                    <xdr:row>33</xdr:row>
                    <xdr:rowOff>9525</xdr:rowOff>
                  </to>
                </anchor>
              </controlPr>
            </control>
          </mc:Choice>
        </mc:AlternateContent>
        <mc:AlternateContent xmlns:mc="http://schemas.openxmlformats.org/markup-compatibility/2006">
          <mc:Choice Requires="x14">
            <control shapeId="2192" r:id="rId18" name="Check Box 144">
              <controlPr defaultSize="0" autoFill="0" autoLine="0" autoPict="0">
                <anchor moveWithCells="1">
                  <from>
                    <xdr:col>2</xdr:col>
                    <xdr:colOff>142875</xdr:colOff>
                    <xdr:row>33</xdr:row>
                    <xdr:rowOff>28575</xdr:rowOff>
                  </from>
                  <to>
                    <xdr:col>2</xdr:col>
                    <xdr:colOff>1085850</xdr:colOff>
                    <xdr:row>34</xdr:row>
                    <xdr:rowOff>0</xdr:rowOff>
                  </to>
                </anchor>
              </controlPr>
            </control>
          </mc:Choice>
        </mc:AlternateContent>
        <mc:AlternateContent xmlns:mc="http://schemas.openxmlformats.org/markup-compatibility/2006">
          <mc:Choice Requires="x14">
            <control shapeId="2193" r:id="rId19" name="Check Box 145">
              <controlPr defaultSize="0" autoFill="0" autoLine="0" autoPict="0">
                <anchor moveWithCells="1">
                  <from>
                    <xdr:col>2</xdr:col>
                    <xdr:colOff>142875</xdr:colOff>
                    <xdr:row>34</xdr:row>
                    <xdr:rowOff>19050</xdr:rowOff>
                  </from>
                  <to>
                    <xdr:col>2</xdr:col>
                    <xdr:colOff>1085850</xdr:colOff>
                    <xdr:row>34</xdr:row>
                    <xdr:rowOff>171450</xdr:rowOff>
                  </to>
                </anchor>
              </controlPr>
            </control>
          </mc:Choice>
        </mc:AlternateContent>
        <mc:AlternateContent xmlns:mc="http://schemas.openxmlformats.org/markup-compatibility/2006">
          <mc:Choice Requires="x14">
            <control shapeId="2194" r:id="rId20" name="Check Box 146">
              <controlPr defaultSize="0" autoFill="0" autoLine="0" autoPict="0">
                <anchor moveWithCells="1">
                  <from>
                    <xdr:col>2</xdr:col>
                    <xdr:colOff>152400</xdr:colOff>
                    <xdr:row>35</xdr:row>
                    <xdr:rowOff>38100</xdr:rowOff>
                  </from>
                  <to>
                    <xdr:col>2</xdr:col>
                    <xdr:colOff>1085850</xdr:colOff>
                    <xdr:row>35</xdr:row>
                    <xdr:rowOff>209550</xdr:rowOff>
                  </to>
                </anchor>
              </controlPr>
            </control>
          </mc:Choice>
        </mc:AlternateContent>
        <mc:AlternateContent xmlns:mc="http://schemas.openxmlformats.org/markup-compatibility/2006">
          <mc:Choice Requires="x14">
            <control shapeId="2198" r:id="rId21" name="Check Box 150">
              <controlPr defaultSize="0" autoFill="0" autoLine="0" autoPict="0">
                <anchor moveWithCells="1">
                  <from>
                    <xdr:col>6</xdr:col>
                    <xdr:colOff>561975</xdr:colOff>
                    <xdr:row>26</xdr:row>
                    <xdr:rowOff>19050</xdr:rowOff>
                  </from>
                  <to>
                    <xdr:col>6</xdr:col>
                    <xdr:colOff>1466850</xdr:colOff>
                    <xdr:row>26</xdr:row>
                    <xdr:rowOff>171450</xdr:rowOff>
                  </to>
                </anchor>
              </controlPr>
            </control>
          </mc:Choice>
        </mc:AlternateContent>
        <mc:AlternateContent xmlns:mc="http://schemas.openxmlformats.org/markup-compatibility/2006">
          <mc:Choice Requires="x14">
            <control shapeId="2199" r:id="rId22" name="Check Box 151">
              <controlPr defaultSize="0" autoFill="0" autoLine="0" autoPict="0">
                <anchor moveWithCells="1">
                  <from>
                    <xdr:col>6</xdr:col>
                    <xdr:colOff>561975</xdr:colOff>
                    <xdr:row>27</xdr:row>
                    <xdr:rowOff>28575</xdr:rowOff>
                  </from>
                  <to>
                    <xdr:col>6</xdr:col>
                    <xdr:colOff>1466850</xdr:colOff>
                    <xdr:row>28</xdr:row>
                    <xdr:rowOff>9525</xdr:rowOff>
                  </to>
                </anchor>
              </controlPr>
            </control>
          </mc:Choice>
        </mc:AlternateContent>
        <mc:AlternateContent xmlns:mc="http://schemas.openxmlformats.org/markup-compatibility/2006">
          <mc:Choice Requires="x14">
            <control shapeId="2200" r:id="rId23" name="Check Box 152">
              <controlPr defaultSize="0" autoFill="0" autoLine="0" autoPict="0">
                <anchor moveWithCells="1">
                  <from>
                    <xdr:col>6</xdr:col>
                    <xdr:colOff>561975</xdr:colOff>
                    <xdr:row>28</xdr:row>
                    <xdr:rowOff>19050</xdr:rowOff>
                  </from>
                  <to>
                    <xdr:col>6</xdr:col>
                    <xdr:colOff>1466850</xdr:colOff>
                    <xdr:row>28</xdr:row>
                    <xdr:rowOff>171450</xdr:rowOff>
                  </to>
                </anchor>
              </controlPr>
            </control>
          </mc:Choice>
        </mc:AlternateContent>
        <mc:AlternateContent xmlns:mc="http://schemas.openxmlformats.org/markup-compatibility/2006">
          <mc:Choice Requires="x14">
            <control shapeId="2201" r:id="rId24" name="Check Box 153">
              <controlPr defaultSize="0" autoFill="0" autoLine="0" autoPict="0">
                <anchor moveWithCells="1">
                  <from>
                    <xdr:col>6</xdr:col>
                    <xdr:colOff>561975</xdr:colOff>
                    <xdr:row>29</xdr:row>
                    <xdr:rowOff>19050</xdr:rowOff>
                  </from>
                  <to>
                    <xdr:col>6</xdr:col>
                    <xdr:colOff>1466850</xdr:colOff>
                    <xdr:row>29</xdr:row>
                    <xdr:rowOff>171450</xdr:rowOff>
                  </to>
                </anchor>
              </controlPr>
            </control>
          </mc:Choice>
        </mc:AlternateContent>
        <mc:AlternateContent xmlns:mc="http://schemas.openxmlformats.org/markup-compatibility/2006">
          <mc:Choice Requires="x14">
            <control shapeId="2202" r:id="rId25" name="Check Box 154">
              <controlPr defaultSize="0" autoFill="0" autoLine="0" autoPict="0">
                <anchor moveWithCells="1">
                  <from>
                    <xdr:col>6</xdr:col>
                    <xdr:colOff>561975</xdr:colOff>
                    <xdr:row>30</xdr:row>
                    <xdr:rowOff>28575</xdr:rowOff>
                  </from>
                  <to>
                    <xdr:col>6</xdr:col>
                    <xdr:colOff>1466850</xdr:colOff>
                    <xdr:row>31</xdr:row>
                    <xdr:rowOff>0</xdr:rowOff>
                  </to>
                </anchor>
              </controlPr>
            </control>
          </mc:Choice>
        </mc:AlternateContent>
        <mc:AlternateContent xmlns:mc="http://schemas.openxmlformats.org/markup-compatibility/2006">
          <mc:Choice Requires="x14">
            <control shapeId="2203" r:id="rId26" name="Check Box 155">
              <controlPr defaultSize="0" autoFill="0" autoLine="0" autoPict="0">
                <anchor moveWithCells="1">
                  <from>
                    <xdr:col>6</xdr:col>
                    <xdr:colOff>561975</xdr:colOff>
                    <xdr:row>31</xdr:row>
                    <xdr:rowOff>19050</xdr:rowOff>
                  </from>
                  <to>
                    <xdr:col>6</xdr:col>
                    <xdr:colOff>1466850</xdr:colOff>
                    <xdr:row>32</xdr:row>
                    <xdr:rowOff>0</xdr:rowOff>
                  </to>
                </anchor>
              </controlPr>
            </control>
          </mc:Choice>
        </mc:AlternateContent>
        <mc:AlternateContent xmlns:mc="http://schemas.openxmlformats.org/markup-compatibility/2006">
          <mc:Choice Requires="x14">
            <control shapeId="2206" r:id="rId27" name="Check Box 158">
              <controlPr defaultSize="0" autoFill="0" autoLine="0" autoPict="0">
                <anchor moveWithCells="1">
                  <from>
                    <xdr:col>4</xdr:col>
                    <xdr:colOff>180975</xdr:colOff>
                    <xdr:row>34</xdr:row>
                    <xdr:rowOff>19050</xdr:rowOff>
                  </from>
                  <to>
                    <xdr:col>4</xdr:col>
                    <xdr:colOff>1123950</xdr:colOff>
                    <xdr:row>34</xdr:row>
                    <xdr:rowOff>171450</xdr:rowOff>
                  </to>
                </anchor>
              </controlPr>
            </control>
          </mc:Choice>
        </mc:AlternateContent>
        <mc:AlternateContent xmlns:mc="http://schemas.openxmlformats.org/markup-compatibility/2006">
          <mc:Choice Requires="x14">
            <control shapeId="2207" r:id="rId28" name="Check Box 159">
              <controlPr defaultSize="0" autoFill="0" autoLine="0" autoPict="0">
                <anchor moveWithCells="1">
                  <from>
                    <xdr:col>4</xdr:col>
                    <xdr:colOff>190500</xdr:colOff>
                    <xdr:row>35</xdr:row>
                    <xdr:rowOff>38100</xdr:rowOff>
                  </from>
                  <to>
                    <xdr:col>4</xdr:col>
                    <xdr:colOff>1123950</xdr:colOff>
                    <xdr:row>35</xdr:row>
                    <xdr:rowOff>209550</xdr:rowOff>
                  </to>
                </anchor>
              </controlPr>
            </control>
          </mc:Choice>
        </mc:AlternateContent>
        <mc:AlternateContent xmlns:mc="http://schemas.openxmlformats.org/markup-compatibility/2006">
          <mc:Choice Requires="x14">
            <control shapeId="2213" r:id="rId29" name="Check Box 165">
              <controlPr defaultSize="0" autoFill="0" autoLine="0" autoPict="0">
                <anchor moveWithCells="1">
                  <from>
                    <xdr:col>4</xdr:col>
                    <xdr:colOff>200025</xdr:colOff>
                    <xdr:row>26</xdr:row>
                    <xdr:rowOff>19050</xdr:rowOff>
                  </from>
                  <to>
                    <xdr:col>4</xdr:col>
                    <xdr:colOff>1123950</xdr:colOff>
                    <xdr:row>26</xdr:row>
                    <xdr:rowOff>171450</xdr:rowOff>
                  </to>
                </anchor>
              </controlPr>
            </control>
          </mc:Choice>
        </mc:AlternateContent>
        <mc:AlternateContent xmlns:mc="http://schemas.openxmlformats.org/markup-compatibility/2006">
          <mc:Choice Requires="x14">
            <control shapeId="2214" r:id="rId30" name="Check Box 166">
              <controlPr defaultSize="0" autoFill="0" autoLine="0" autoPict="0">
                <anchor moveWithCells="1">
                  <from>
                    <xdr:col>4</xdr:col>
                    <xdr:colOff>190500</xdr:colOff>
                    <xdr:row>27</xdr:row>
                    <xdr:rowOff>19050</xdr:rowOff>
                  </from>
                  <to>
                    <xdr:col>4</xdr:col>
                    <xdr:colOff>1123950</xdr:colOff>
                    <xdr:row>27</xdr:row>
                    <xdr:rowOff>171450</xdr:rowOff>
                  </to>
                </anchor>
              </controlPr>
            </control>
          </mc:Choice>
        </mc:AlternateContent>
        <mc:AlternateContent xmlns:mc="http://schemas.openxmlformats.org/markup-compatibility/2006">
          <mc:Choice Requires="x14">
            <control shapeId="2215" r:id="rId31" name="Check Box 167">
              <controlPr defaultSize="0" autoFill="0" autoLine="0" autoPict="0">
                <anchor moveWithCells="1">
                  <from>
                    <xdr:col>4</xdr:col>
                    <xdr:colOff>180975</xdr:colOff>
                    <xdr:row>28</xdr:row>
                    <xdr:rowOff>19050</xdr:rowOff>
                  </from>
                  <to>
                    <xdr:col>4</xdr:col>
                    <xdr:colOff>1123950</xdr:colOff>
                    <xdr:row>28</xdr:row>
                    <xdr:rowOff>171450</xdr:rowOff>
                  </to>
                </anchor>
              </controlPr>
            </control>
          </mc:Choice>
        </mc:AlternateContent>
        <mc:AlternateContent xmlns:mc="http://schemas.openxmlformats.org/markup-compatibility/2006">
          <mc:Choice Requires="x14">
            <control shapeId="2216" r:id="rId32" name="Check Box 168">
              <controlPr defaultSize="0" autoFill="0" autoLine="0" autoPict="0">
                <anchor moveWithCells="1">
                  <from>
                    <xdr:col>4</xdr:col>
                    <xdr:colOff>180975</xdr:colOff>
                    <xdr:row>29</xdr:row>
                    <xdr:rowOff>28575</xdr:rowOff>
                  </from>
                  <to>
                    <xdr:col>4</xdr:col>
                    <xdr:colOff>1123950</xdr:colOff>
                    <xdr:row>30</xdr:row>
                    <xdr:rowOff>0</xdr:rowOff>
                  </to>
                </anchor>
              </controlPr>
            </control>
          </mc:Choice>
        </mc:AlternateContent>
        <mc:AlternateContent xmlns:mc="http://schemas.openxmlformats.org/markup-compatibility/2006">
          <mc:Choice Requires="x14">
            <control shapeId="2217" r:id="rId33" name="Check Box 169">
              <controlPr defaultSize="0" autoFill="0" autoLine="0" autoPict="0">
                <anchor moveWithCells="1">
                  <from>
                    <xdr:col>4</xdr:col>
                    <xdr:colOff>180975</xdr:colOff>
                    <xdr:row>30</xdr:row>
                    <xdr:rowOff>19050</xdr:rowOff>
                  </from>
                  <to>
                    <xdr:col>4</xdr:col>
                    <xdr:colOff>1123950</xdr:colOff>
                    <xdr:row>30</xdr:row>
                    <xdr:rowOff>171450</xdr:rowOff>
                  </to>
                </anchor>
              </controlPr>
            </control>
          </mc:Choice>
        </mc:AlternateContent>
        <mc:AlternateContent xmlns:mc="http://schemas.openxmlformats.org/markup-compatibility/2006">
          <mc:Choice Requires="x14">
            <control shapeId="2218" r:id="rId34" name="Check Box 170">
              <controlPr defaultSize="0" autoFill="0" autoLine="0" autoPict="0">
                <anchor moveWithCells="1">
                  <from>
                    <xdr:col>4</xdr:col>
                    <xdr:colOff>180975</xdr:colOff>
                    <xdr:row>31</xdr:row>
                    <xdr:rowOff>28575</xdr:rowOff>
                  </from>
                  <to>
                    <xdr:col>4</xdr:col>
                    <xdr:colOff>1123950</xdr:colOff>
                    <xdr:row>32</xdr:row>
                    <xdr:rowOff>0</xdr:rowOff>
                  </to>
                </anchor>
              </controlPr>
            </control>
          </mc:Choice>
        </mc:AlternateContent>
        <mc:AlternateContent xmlns:mc="http://schemas.openxmlformats.org/markup-compatibility/2006">
          <mc:Choice Requires="x14">
            <control shapeId="2219" r:id="rId35" name="Check Box 171">
              <controlPr defaultSize="0" autoFill="0" autoLine="0" autoPict="0">
                <anchor moveWithCells="1">
                  <from>
                    <xdr:col>4</xdr:col>
                    <xdr:colOff>180975</xdr:colOff>
                    <xdr:row>32</xdr:row>
                    <xdr:rowOff>19050</xdr:rowOff>
                  </from>
                  <to>
                    <xdr:col>4</xdr:col>
                    <xdr:colOff>1123950</xdr:colOff>
                    <xdr:row>32</xdr:row>
                    <xdr:rowOff>171450</xdr:rowOff>
                  </to>
                </anchor>
              </controlPr>
            </control>
          </mc:Choice>
        </mc:AlternateContent>
        <mc:AlternateContent xmlns:mc="http://schemas.openxmlformats.org/markup-compatibility/2006">
          <mc:Choice Requires="x14">
            <control shapeId="2220" r:id="rId36" name="Check Box 172">
              <controlPr defaultSize="0" autoFill="0" autoLine="0" autoPict="0">
                <anchor moveWithCells="1">
                  <from>
                    <xdr:col>4</xdr:col>
                    <xdr:colOff>180975</xdr:colOff>
                    <xdr:row>33</xdr:row>
                    <xdr:rowOff>19050</xdr:rowOff>
                  </from>
                  <to>
                    <xdr:col>4</xdr:col>
                    <xdr:colOff>1123950</xdr:colOff>
                    <xdr:row>33</xdr:row>
                    <xdr:rowOff>171450</xdr:rowOff>
                  </to>
                </anchor>
              </controlPr>
            </control>
          </mc:Choice>
        </mc:AlternateContent>
        <mc:AlternateContent xmlns:mc="http://schemas.openxmlformats.org/markup-compatibility/2006">
          <mc:Choice Requires="x14">
            <control shapeId="2227" r:id="rId37" name="Check Box 179">
              <controlPr defaultSize="0" autoFill="0" autoLine="0" autoPict="0">
                <anchor moveWithCells="1">
                  <from>
                    <xdr:col>6</xdr:col>
                    <xdr:colOff>561975</xdr:colOff>
                    <xdr:row>32</xdr:row>
                    <xdr:rowOff>28575</xdr:rowOff>
                  </from>
                  <to>
                    <xdr:col>6</xdr:col>
                    <xdr:colOff>1466850</xdr:colOff>
                    <xdr:row>33</xdr:row>
                    <xdr:rowOff>9525</xdr:rowOff>
                  </to>
                </anchor>
              </controlPr>
            </control>
          </mc:Choice>
        </mc:AlternateContent>
        <mc:AlternateContent xmlns:mc="http://schemas.openxmlformats.org/markup-compatibility/2006">
          <mc:Choice Requires="x14">
            <control shapeId="2232" r:id="rId38" name="Check Box 184">
              <controlPr defaultSize="0" autoFill="0" autoLine="0" autoPict="0">
                <anchor moveWithCells="1">
                  <from>
                    <xdr:col>6</xdr:col>
                    <xdr:colOff>561975</xdr:colOff>
                    <xdr:row>35</xdr:row>
                    <xdr:rowOff>19050</xdr:rowOff>
                  </from>
                  <to>
                    <xdr:col>6</xdr:col>
                    <xdr:colOff>1466850</xdr:colOff>
                    <xdr:row>35</xdr:row>
                    <xdr:rowOff>171450</xdr:rowOff>
                  </to>
                </anchor>
              </controlPr>
            </control>
          </mc:Choice>
        </mc:AlternateContent>
        <mc:AlternateContent xmlns:mc="http://schemas.openxmlformats.org/markup-compatibility/2006">
          <mc:Choice Requires="x14">
            <control shapeId="2252" r:id="rId39" name="Check Box 204">
              <controlPr defaultSize="0" autoFill="0" autoLine="0" autoPict="0">
                <anchor moveWithCells="1">
                  <from>
                    <xdr:col>6</xdr:col>
                    <xdr:colOff>561975</xdr:colOff>
                    <xdr:row>32</xdr:row>
                    <xdr:rowOff>180975</xdr:rowOff>
                  </from>
                  <to>
                    <xdr:col>6</xdr:col>
                    <xdr:colOff>1495425</xdr:colOff>
                    <xdr:row>34</xdr:row>
                    <xdr:rowOff>9525</xdr:rowOff>
                  </to>
                </anchor>
              </controlPr>
            </control>
          </mc:Choice>
        </mc:AlternateContent>
        <mc:AlternateContent xmlns:mc="http://schemas.openxmlformats.org/markup-compatibility/2006">
          <mc:Choice Requires="x14">
            <control shapeId="2253" r:id="rId40" name="Check Box 205">
              <controlPr defaultSize="0" autoFill="0" autoLine="0" autoPict="0">
                <anchor moveWithCells="1">
                  <from>
                    <xdr:col>6</xdr:col>
                    <xdr:colOff>561975</xdr:colOff>
                    <xdr:row>34</xdr:row>
                    <xdr:rowOff>0</xdr:rowOff>
                  </from>
                  <to>
                    <xdr:col>6</xdr:col>
                    <xdr:colOff>1495425</xdr:colOff>
                    <xdr:row>35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SDLookups!$I$2:$I$11</xm:f>
          </x14:formula1>
          <xm:sqref>D17</xm:sqref>
        </x14:dataValidation>
        <x14:dataValidation type="list" allowBlank="1" showInputMessage="1" showErrorMessage="1">
          <x14:formula1>
            <xm:f>SDLookups!$M$2:$M$3</xm:f>
          </x14:formula1>
          <xm:sqref>E23 E40 E43</xm:sqref>
        </x14:dataValidation>
        <x14:dataValidation type="list" allowBlank="1" showInputMessage="1" showErrorMessage="1">
          <x14:formula1>
            <xm:f>SDLookups!$P$2:$P$5</xm:f>
          </x14:formula1>
          <xm:sqref>J29</xm:sqref>
        </x14:dataValidation>
        <x14:dataValidation type="list" allowBlank="1" showInputMessage="1" showErrorMessage="1">
          <x14:formula1>
            <xm:f>SDLookups!$T$2:$T$4</xm:f>
          </x14:formula1>
          <xm:sqref>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52"/>
  <sheetViews>
    <sheetView zoomScale="90" zoomScaleNormal="90" workbookViewId="0"/>
  </sheetViews>
  <sheetFormatPr defaultColWidth="0" defaultRowHeight="15" zeroHeight="1" x14ac:dyDescent="0.25"/>
  <cols>
    <col min="1" max="1" width="5.42578125" style="434" customWidth="1"/>
    <col min="2" max="2" width="5.28515625" style="421" customWidth="1"/>
    <col min="3" max="3" width="26.7109375" style="421" customWidth="1"/>
    <col min="4" max="4" width="20.28515625" style="421" customWidth="1"/>
    <col min="5" max="5" width="26.140625" style="421" customWidth="1"/>
    <col min="6" max="6" width="25.28515625" style="421" customWidth="1"/>
    <col min="7" max="7" width="26.28515625" style="421" customWidth="1"/>
    <col min="8" max="8" width="26.5703125" style="421" customWidth="1"/>
    <col min="9" max="9" width="21.5703125" style="421" customWidth="1"/>
    <col min="10" max="10" width="27.28515625" style="435" bestFit="1" customWidth="1"/>
    <col min="11" max="11" width="8.7109375" style="421" customWidth="1"/>
    <col min="12" max="16384" width="8.7109375" style="421" hidden="1"/>
  </cols>
  <sheetData>
    <row r="1" spans="1:11" x14ac:dyDescent="0.25">
      <c r="A1" s="419" t="s">
        <v>1428</v>
      </c>
      <c r="B1" s="359"/>
      <c r="C1" s="359"/>
      <c r="D1" s="359"/>
      <c r="E1" s="359"/>
      <c r="F1" s="359"/>
      <c r="G1" s="359"/>
      <c r="H1" s="359"/>
      <c r="I1" s="359"/>
      <c r="J1" s="420"/>
      <c r="K1" s="359"/>
    </row>
    <row r="2" spans="1:11" ht="12" customHeight="1" x14ac:dyDescent="0.25">
      <c r="A2" s="422"/>
      <c r="B2" s="359"/>
      <c r="C2" s="359"/>
      <c r="D2" s="359"/>
      <c r="E2" s="359"/>
      <c r="F2" s="359"/>
      <c r="G2" s="359"/>
      <c r="H2" s="359"/>
      <c r="I2" s="359"/>
      <c r="J2" s="420"/>
      <c r="K2" s="359"/>
    </row>
    <row r="3" spans="1:11" ht="14.45" customHeight="1" x14ac:dyDescent="0.25">
      <c r="A3" s="362">
        <v>8</v>
      </c>
      <c r="B3" s="363" t="s">
        <v>510</v>
      </c>
      <c r="C3" s="359"/>
      <c r="D3" s="359"/>
      <c r="E3" s="359"/>
      <c r="F3" s="359"/>
      <c r="G3" s="359"/>
      <c r="H3" s="359"/>
      <c r="I3" s="359"/>
      <c r="J3" s="420"/>
      <c r="K3" s="359"/>
    </row>
    <row r="4" spans="1:11" x14ac:dyDescent="0.25">
      <c r="A4" s="422"/>
      <c r="B4" s="359"/>
      <c r="C4" s="359"/>
      <c r="D4" s="359"/>
      <c r="E4" s="359"/>
      <c r="F4" s="359"/>
      <c r="G4" s="359"/>
      <c r="H4" s="359"/>
      <c r="I4" s="359"/>
      <c r="J4" s="359"/>
      <c r="K4" s="359"/>
    </row>
    <row r="5" spans="1:11" x14ac:dyDescent="0.25">
      <c r="A5" s="422"/>
      <c r="B5" s="359"/>
      <c r="C5" s="423" t="s">
        <v>154</v>
      </c>
      <c r="D5" s="365" t="s">
        <v>156</v>
      </c>
      <c r="E5" s="423" t="s">
        <v>155</v>
      </c>
      <c r="F5" s="365" t="s">
        <v>268</v>
      </c>
      <c r="G5" s="424" t="s">
        <v>389</v>
      </c>
      <c r="H5" s="423" t="s">
        <v>392</v>
      </c>
      <c r="I5" s="365" t="s">
        <v>157</v>
      </c>
      <c r="J5" s="425" t="s">
        <v>269</v>
      </c>
      <c r="K5" s="359"/>
    </row>
    <row r="6" spans="1:11" x14ac:dyDescent="0.25">
      <c r="A6" s="422"/>
      <c r="B6" s="359"/>
      <c r="C6" s="426"/>
      <c r="D6" s="426"/>
      <c r="E6" s="426"/>
      <c r="F6" s="426"/>
      <c r="G6" s="426"/>
      <c r="H6" s="427"/>
      <c r="I6" s="428"/>
      <c r="J6" s="427"/>
      <c r="K6" s="359"/>
    </row>
    <row r="7" spans="1:11" x14ac:dyDescent="0.25">
      <c r="A7" s="422"/>
      <c r="B7" s="359"/>
      <c r="C7" s="426"/>
      <c r="D7" s="426"/>
      <c r="E7" s="426"/>
      <c r="F7" s="426"/>
      <c r="G7" s="426"/>
      <c r="H7" s="427"/>
      <c r="I7" s="428"/>
      <c r="J7" s="427"/>
      <c r="K7" s="359"/>
    </row>
    <row r="8" spans="1:11" x14ac:dyDescent="0.25">
      <c r="A8" s="422"/>
      <c r="B8" s="359"/>
      <c r="C8" s="426"/>
      <c r="D8" s="426"/>
      <c r="E8" s="426"/>
      <c r="F8" s="426"/>
      <c r="G8" s="426"/>
      <c r="H8" s="427"/>
      <c r="I8" s="428"/>
      <c r="J8" s="427"/>
      <c r="K8" s="359"/>
    </row>
    <row r="9" spans="1:11" x14ac:dyDescent="0.25">
      <c r="A9" s="422"/>
      <c r="B9" s="359"/>
      <c r="C9" s="426"/>
      <c r="D9" s="426"/>
      <c r="E9" s="426"/>
      <c r="F9" s="426"/>
      <c r="G9" s="426"/>
      <c r="H9" s="427"/>
      <c r="I9" s="428"/>
      <c r="J9" s="427"/>
      <c r="K9" s="359"/>
    </row>
    <row r="10" spans="1:11" x14ac:dyDescent="0.25">
      <c r="A10" s="422"/>
      <c r="B10" s="359"/>
      <c r="C10" s="426"/>
      <c r="D10" s="426"/>
      <c r="E10" s="426"/>
      <c r="F10" s="426"/>
      <c r="G10" s="426"/>
      <c r="H10" s="427"/>
      <c r="I10" s="428"/>
      <c r="J10" s="427"/>
      <c r="K10" s="359"/>
    </row>
    <row r="11" spans="1:11" x14ac:dyDescent="0.25">
      <c r="A11" s="422"/>
      <c r="B11" s="359"/>
      <c r="C11" s="426"/>
      <c r="D11" s="426"/>
      <c r="E11" s="426"/>
      <c r="F11" s="426"/>
      <c r="G11" s="426"/>
      <c r="H11" s="427"/>
      <c r="I11" s="428"/>
      <c r="J11" s="427"/>
      <c r="K11" s="359"/>
    </row>
    <row r="12" spans="1:11" x14ac:dyDescent="0.25">
      <c r="A12" s="422"/>
      <c r="B12" s="359"/>
      <c r="C12" s="426"/>
      <c r="D12" s="426"/>
      <c r="E12" s="426"/>
      <c r="F12" s="426"/>
      <c r="G12" s="426"/>
      <c r="H12" s="427"/>
      <c r="I12" s="428"/>
      <c r="J12" s="427"/>
      <c r="K12" s="359"/>
    </row>
    <row r="13" spans="1:11" x14ac:dyDescent="0.25">
      <c r="A13" s="422"/>
      <c r="B13" s="359"/>
      <c r="C13" s="426"/>
      <c r="D13" s="426"/>
      <c r="E13" s="426"/>
      <c r="F13" s="426"/>
      <c r="G13" s="426"/>
      <c r="H13" s="427"/>
      <c r="I13" s="428"/>
      <c r="J13" s="427"/>
      <c r="K13" s="359"/>
    </row>
    <row r="14" spans="1:11" x14ac:dyDescent="0.25">
      <c r="A14" s="422"/>
      <c r="B14" s="359"/>
      <c r="C14" s="426"/>
      <c r="D14" s="426"/>
      <c r="E14" s="426"/>
      <c r="F14" s="426"/>
      <c r="G14" s="426"/>
      <c r="H14" s="427"/>
      <c r="I14" s="428"/>
      <c r="J14" s="427"/>
      <c r="K14" s="359"/>
    </row>
    <row r="15" spans="1:11" x14ac:dyDescent="0.25">
      <c r="A15" s="422"/>
      <c r="B15" s="359"/>
      <c r="C15" s="426"/>
      <c r="D15" s="426"/>
      <c r="E15" s="426"/>
      <c r="F15" s="426"/>
      <c r="G15" s="426"/>
      <c r="H15" s="427"/>
      <c r="I15" s="428"/>
      <c r="J15" s="427"/>
      <c r="K15" s="359"/>
    </row>
    <row r="16" spans="1:11" x14ac:dyDescent="0.25">
      <c r="A16" s="422"/>
      <c r="B16" s="359"/>
      <c r="C16" s="426"/>
      <c r="D16" s="426"/>
      <c r="E16" s="426"/>
      <c r="F16" s="426"/>
      <c r="G16" s="426"/>
      <c r="H16" s="427"/>
      <c r="I16" s="428"/>
      <c r="J16" s="427"/>
      <c r="K16" s="359"/>
    </row>
    <row r="17" spans="1:11" x14ac:dyDescent="0.25">
      <c r="A17" s="422"/>
      <c r="B17" s="359"/>
      <c r="C17" s="426"/>
      <c r="D17" s="426"/>
      <c r="E17" s="426"/>
      <c r="F17" s="426"/>
      <c r="G17" s="426"/>
      <c r="H17" s="427"/>
      <c r="I17" s="428"/>
      <c r="J17" s="427"/>
      <c r="K17" s="359"/>
    </row>
    <row r="18" spans="1:11" x14ac:dyDescent="0.25">
      <c r="A18" s="422"/>
      <c r="B18" s="359"/>
      <c r="C18" s="426"/>
      <c r="D18" s="426"/>
      <c r="E18" s="426"/>
      <c r="F18" s="426"/>
      <c r="G18" s="426"/>
      <c r="H18" s="427"/>
      <c r="I18" s="428"/>
      <c r="J18" s="427"/>
      <c r="K18" s="359"/>
    </row>
    <row r="19" spans="1:11" x14ac:dyDescent="0.25">
      <c r="A19" s="422"/>
      <c r="B19" s="359"/>
      <c r="C19" s="426"/>
      <c r="D19" s="426"/>
      <c r="E19" s="426"/>
      <c r="F19" s="426"/>
      <c r="G19" s="426"/>
      <c r="H19" s="427"/>
      <c r="I19" s="428"/>
      <c r="J19" s="427"/>
      <c r="K19" s="359"/>
    </row>
    <row r="20" spans="1:11" x14ac:dyDescent="0.25">
      <c r="A20" s="422"/>
      <c r="B20" s="359"/>
      <c r="C20" s="426"/>
      <c r="D20" s="426"/>
      <c r="E20" s="426"/>
      <c r="F20" s="426"/>
      <c r="G20" s="426"/>
      <c r="H20" s="427"/>
      <c r="I20" s="428"/>
      <c r="J20" s="427"/>
      <c r="K20" s="359"/>
    </row>
    <row r="21" spans="1:11" s="429" customFormat="1" x14ac:dyDescent="0.25">
      <c r="A21" s="422"/>
      <c r="B21" s="359"/>
      <c r="C21" s="426"/>
      <c r="D21" s="426"/>
      <c r="E21" s="426"/>
      <c r="F21" s="426"/>
      <c r="G21" s="426"/>
      <c r="H21" s="427"/>
      <c r="I21" s="428"/>
      <c r="J21" s="427"/>
      <c r="K21" s="359"/>
    </row>
    <row r="22" spans="1:11" x14ac:dyDescent="0.25">
      <c r="A22" s="422"/>
      <c r="B22" s="359"/>
      <c r="C22" s="426"/>
      <c r="D22" s="426"/>
      <c r="E22" s="426"/>
      <c r="F22" s="426"/>
      <c r="G22" s="426"/>
      <c r="H22" s="427"/>
      <c r="I22" s="428"/>
      <c r="J22" s="427"/>
      <c r="K22" s="359"/>
    </row>
    <row r="23" spans="1:11" x14ac:dyDescent="0.25">
      <c r="A23" s="430"/>
      <c r="B23" s="348"/>
      <c r="C23" s="426"/>
      <c r="D23" s="426"/>
      <c r="E23" s="426"/>
      <c r="F23" s="426"/>
      <c r="G23" s="426"/>
      <c r="H23" s="427"/>
      <c r="I23" s="428"/>
      <c r="J23" s="427"/>
      <c r="K23" s="348"/>
    </row>
    <row r="24" spans="1:11" x14ac:dyDescent="0.25">
      <c r="A24" s="430"/>
      <c r="B24" s="348"/>
      <c r="C24" s="426"/>
      <c r="D24" s="426"/>
      <c r="E24" s="426"/>
      <c r="F24" s="426"/>
      <c r="G24" s="426"/>
      <c r="H24" s="427"/>
      <c r="I24" s="428"/>
      <c r="J24" s="427"/>
      <c r="K24" s="348"/>
    </row>
    <row r="25" spans="1:11" x14ac:dyDescent="0.25">
      <c r="A25" s="430"/>
      <c r="B25" s="348"/>
      <c r="C25" s="426"/>
      <c r="D25" s="426"/>
      <c r="E25" s="426"/>
      <c r="F25" s="426"/>
      <c r="G25" s="426"/>
      <c r="H25" s="427"/>
      <c r="I25" s="428"/>
      <c r="J25" s="427"/>
      <c r="K25" s="348"/>
    </row>
    <row r="26" spans="1:11" x14ac:dyDescent="0.25">
      <c r="A26" s="430"/>
      <c r="B26" s="348"/>
      <c r="C26" s="426"/>
      <c r="D26" s="426"/>
      <c r="E26" s="426"/>
      <c r="F26" s="426"/>
      <c r="G26" s="426"/>
      <c r="H26" s="427"/>
      <c r="I26" s="428"/>
      <c r="J26" s="427"/>
      <c r="K26" s="348"/>
    </row>
    <row r="27" spans="1:11" x14ac:dyDescent="0.25">
      <c r="A27" s="430"/>
      <c r="B27" s="348"/>
      <c r="C27" s="426"/>
      <c r="D27" s="426"/>
      <c r="E27" s="426"/>
      <c r="F27" s="426"/>
      <c r="G27" s="426"/>
      <c r="H27" s="427"/>
      <c r="I27" s="428"/>
      <c r="J27" s="427"/>
      <c r="K27" s="348"/>
    </row>
    <row r="28" spans="1:11" x14ac:dyDescent="0.25">
      <c r="A28" s="430"/>
      <c r="B28" s="348"/>
      <c r="C28" s="426"/>
      <c r="D28" s="426"/>
      <c r="E28" s="426"/>
      <c r="F28" s="426"/>
      <c r="G28" s="426"/>
      <c r="H28" s="427"/>
      <c r="I28" s="428"/>
      <c r="J28" s="427"/>
      <c r="K28" s="348"/>
    </row>
    <row r="29" spans="1:11" x14ac:dyDescent="0.25">
      <c r="A29" s="430"/>
      <c r="B29" s="348"/>
      <c r="C29" s="426"/>
      <c r="D29" s="426"/>
      <c r="E29" s="426"/>
      <c r="F29" s="426"/>
      <c r="G29" s="426"/>
      <c r="H29" s="427"/>
      <c r="I29" s="428"/>
      <c r="J29" s="427"/>
      <c r="K29" s="348"/>
    </row>
    <row r="30" spans="1:11" x14ac:dyDescent="0.25">
      <c r="A30" s="430"/>
      <c r="B30" s="348"/>
      <c r="C30" s="426"/>
      <c r="D30" s="426"/>
      <c r="E30" s="426"/>
      <c r="F30" s="426"/>
      <c r="G30" s="426"/>
      <c r="H30" s="427"/>
      <c r="I30" s="428"/>
      <c r="J30" s="427"/>
      <c r="K30" s="348"/>
    </row>
    <row r="31" spans="1:11" x14ac:dyDescent="0.25">
      <c r="A31" s="430"/>
      <c r="B31" s="348"/>
      <c r="C31" s="426"/>
      <c r="D31" s="426"/>
      <c r="E31" s="426"/>
      <c r="F31" s="426"/>
      <c r="G31" s="426"/>
      <c r="H31" s="427"/>
      <c r="I31" s="428"/>
      <c r="J31" s="427"/>
      <c r="K31" s="348"/>
    </row>
    <row r="32" spans="1:11" x14ac:dyDescent="0.25">
      <c r="A32" s="430"/>
      <c r="B32" s="348"/>
      <c r="C32" s="426"/>
      <c r="D32" s="426"/>
      <c r="E32" s="426"/>
      <c r="F32" s="426"/>
      <c r="G32" s="426"/>
      <c r="H32" s="427"/>
      <c r="I32" s="428"/>
      <c r="J32" s="427"/>
      <c r="K32" s="348"/>
    </row>
    <row r="33" spans="1:11" x14ac:dyDescent="0.25">
      <c r="A33" s="430"/>
      <c r="B33" s="348"/>
      <c r="C33" s="426"/>
      <c r="D33" s="426"/>
      <c r="E33" s="426"/>
      <c r="F33" s="426"/>
      <c r="G33" s="426"/>
      <c r="H33" s="427"/>
      <c r="I33" s="428"/>
      <c r="J33" s="427"/>
      <c r="K33" s="348"/>
    </row>
    <row r="34" spans="1:11" x14ac:dyDescent="0.25">
      <c r="A34" s="430"/>
      <c r="B34" s="348"/>
      <c r="C34" s="426"/>
      <c r="D34" s="426"/>
      <c r="E34" s="426"/>
      <c r="F34" s="426"/>
      <c r="G34" s="426"/>
      <c r="H34" s="427"/>
      <c r="I34" s="428"/>
      <c r="J34" s="427"/>
      <c r="K34" s="348"/>
    </row>
    <row r="35" spans="1:11" x14ac:dyDescent="0.25">
      <c r="A35" s="430"/>
      <c r="B35" s="348"/>
      <c r="C35" s="426"/>
      <c r="D35" s="426"/>
      <c r="E35" s="426"/>
      <c r="F35" s="426"/>
      <c r="G35" s="426"/>
      <c r="H35" s="427"/>
      <c r="I35" s="428"/>
      <c r="J35" s="427"/>
      <c r="K35" s="348"/>
    </row>
    <row r="36" spans="1:11" x14ac:dyDescent="0.25">
      <c r="A36" s="430"/>
      <c r="B36" s="348"/>
      <c r="C36" s="348"/>
      <c r="D36" s="348"/>
      <c r="E36" s="348"/>
      <c r="F36" s="348"/>
      <c r="G36" s="348"/>
      <c r="H36" s="348"/>
      <c r="I36" s="348"/>
      <c r="J36" s="431"/>
      <c r="K36" s="348"/>
    </row>
    <row r="37" spans="1:11" x14ac:dyDescent="0.25">
      <c r="A37" s="430"/>
      <c r="B37" s="348"/>
      <c r="C37" s="348"/>
      <c r="D37" s="348"/>
      <c r="E37" s="348"/>
      <c r="F37" s="348"/>
      <c r="G37" s="348"/>
      <c r="H37" s="348"/>
      <c r="I37" s="348"/>
      <c r="J37" s="431"/>
      <c r="K37" s="348"/>
    </row>
    <row r="38" spans="1:11" x14ac:dyDescent="0.25">
      <c r="A38" s="430"/>
      <c r="B38" s="348"/>
      <c r="C38" s="348"/>
      <c r="D38" s="348"/>
      <c r="E38" s="348"/>
      <c r="F38" s="348"/>
      <c r="G38" s="348"/>
      <c r="H38" s="348"/>
      <c r="I38" s="348"/>
      <c r="J38" s="431"/>
      <c r="K38" s="348"/>
    </row>
    <row r="39" spans="1:11" x14ac:dyDescent="0.25">
      <c r="A39" s="430"/>
      <c r="B39" s="348"/>
      <c r="C39" s="348"/>
      <c r="D39" s="348"/>
      <c r="E39" s="348"/>
      <c r="F39" s="348"/>
      <c r="G39" s="348"/>
      <c r="H39" s="348"/>
      <c r="I39" s="348"/>
      <c r="J39" s="431"/>
      <c r="K39" s="348"/>
    </row>
    <row r="40" spans="1:11" x14ac:dyDescent="0.25">
      <c r="A40" s="430"/>
      <c r="B40" s="348"/>
      <c r="C40" s="348"/>
      <c r="D40" s="348"/>
      <c r="E40" s="348"/>
      <c r="F40" s="348"/>
      <c r="G40" s="348"/>
      <c r="H40" s="348"/>
      <c r="I40" s="348"/>
      <c r="J40" s="431"/>
      <c r="K40" s="348"/>
    </row>
    <row r="41" spans="1:11" hidden="1" x14ac:dyDescent="0.25">
      <c r="A41" s="432"/>
      <c r="B41" s="306"/>
      <c r="C41" s="306"/>
      <c r="D41" s="306"/>
      <c r="E41" s="306"/>
      <c r="F41" s="306"/>
      <c r="G41" s="306"/>
      <c r="H41" s="306"/>
      <c r="I41" s="306"/>
      <c r="J41" s="433"/>
      <c r="K41" s="306"/>
    </row>
    <row r="42" spans="1:11" hidden="1" x14ac:dyDescent="0.25">
      <c r="A42" s="432"/>
      <c r="B42" s="306"/>
      <c r="C42" s="306"/>
      <c r="D42" s="306"/>
      <c r="E42" s="306"/>
      <c r="F42" s="306"/>
      <c r="G42" s="306"/>
      <c r="H42" s="306"/>
      <c r="I42" s="306"/>
      <c r="J42" s="433"/>
      <c r="K42" s="306"/>
    </row>
    <row r="43" spans="1:11" hidden="1" x14ac:dyDescent="0.25">
      <c r="A43" s="432"/>
      <c r="B43" s="306"/>
      <c r="C43" s="306"/>
      <c r="D43" s="306"/>
      <c r="E43" s="306"/>
      <c r="F43" s="306"/>
      <c r="G43" s="306"/>
      <c r="H43" s="306"/>
      <c r="I43" s="306"/>
      <c r="J43" s="433"/>
      <c r="K43" s="306"/>
    </row>
    <row r="44" spans="1:11" hidden="1" x14ac:dyDescent="0.25">
      <c r="A44" s="432"/>
      <c r="B44" s="306"/>
      <c r="C44" s="306"/>
      <c r="D44" s="306"/>
      <c r="E44" s="306"/>
      <c r="F44" s="306"/>
      <c r="G44" s="306"/>
      <c r="H44" s="306"/>
      <c r="I44" s="306"/>
      <c r="J44" s="433"/>
      <c r="K44" s="306"/>
    </row>
    <row r="45" spans="1:11" hidden="1" x14ac:dyDescent="0.25">
      <c r="A45" s="432"/>
      <c r="B45" s="306"/>
      <c r="C45" s="306"/>
      <c r="D45" s="306"/>
      <c r="E45" s="306"/>
      <c r="F45" s="306"/>
      <c r="G45" s="306"/>
      <c r="H45" s="306"/>
      <c r="I45" s="306"/>
      <c r="J45" s="433"/>
      <c r="K45" s="306"/>
    </row>
    <row r="46" spans="1:11" hidden="1" x14ac:dyDescent="0.25">
      <c r="A46" s="432"/>
      <c r="B46" s="306"/>
      <c r="C46" s="306"/>
      <c r="D46" s="306"/>
      <c r="E46" s="306"/>
      <c r="F46" s="306"/>
      <c r="G46" s="306"/>
      <c r="H46" s="306"/>
      <c r="I46" s="306"/>
      <c r="J46" s="433"/>
      <c r="K46" s="306"/>
    </row>
    <row r="47" spans="1:11" hidden="1" x14ac:dyDescent="0.25">
      <c r="A47" s="432"/>
      <c r="B47" s="306"/>
      <c r="C47" s="306"/>
      <c r="D47" s="306"/>
      <c r="E47" s="306"/>
      <c r="F47" s="306"/>
      <c r="G47" s="306"/>
      <c r="H47" s="306"/>
      <c r="I47" s="306"/>
      <c r="J47" s="433"/>
      <c r="K47" s="306"/>
    </row>
    <row r="48" spans="1:11" hidden="1" x14ac:dyDescent="0.25">
      <c r="A48" s="432"/>
      <c r="B48" s="306"/>
      <c r="C48" s="306"/>
      <c r="D48" s="306"/>
      <c r="E48" s="306"/>
      <c r="F48" s="306"/>
      <c r="G48" s="306"/>
      <c r="H48" s="306"/>
      <c r="I48" s="306"/>
      <c r="J48" s="433"/>
      <c r="K48" s="306"/>
    </row>
    <row r="49" spans="1:11" hidden="1" x14ac:dyDescent="0.25">
      <c r="A49" s="432"/>
      <c r="B49" s="306"/>
      <c r="C49" s="306"/>
      <c r="D49" s="306"/>
      <c r="E49" s="306"/>
      <c r="F49" s="306"/>
      <c r="G49" s="306"/>
      <c r="H49" s="306"/>
      <c r="I49" s="306"/>
      <c r="J49" s="433"/>
      <c r="K49" s="306"/>
    </row>
    <row r="50" spans="1:11" hidden="1" x14ac:dyDescent="0.25">
      <c r="A50" s="432"/>
      <c r="B50" s="306"/>
      <c r="C50" s="306"/>
      <c r="D50" s="306"/>
      <c r="E50" s="306"/>
      <c r="F50" s="306"/>
      <c r="G50" s="306"/>
      <c r="H50" s="306"/>
      <c r="I50" s="306"/>
      <c r="J50" s="433"/>
      <c r="K50" s="306"/>
    </row>
    <row r="51" spans="1:11" hidden="1" x14ac:dyDescent="0.25">
      <c r="A51" s="432"/>
      <c r="B51" s="306"/>
      <c r="C51" s="306"/>
      <c r="D51" s="306"/>
      <c r="E51" s="306"/>
      <c r="F51" s="306"/>
      <c r="G51" s="306"/>
      <c r="H51" s="306"/>
      <c r="I51" s="306"/>
      <c r="J51" s="433"/>
      <c r="K51" s="306"/>
    </row>
    <row r="52" spans="1:11" hidden="1" x14ac:dyDescent="0.25">
      <c r="A52" s="432"/>
      <c r="B52" s="306"/>
      <c r="C52" s="306"/>
      <c r="D52" s="306"/>
      <c r="E52" s="306"/>
      <c r="F52" s="306"/>
      <c r="G52" s="306"/>
      <c r="H52" s="306"/>
      <c r="I52" s="306"/>
      <c r="J52" s="433"/>
      <c r="K52" s="306"/>
    </row>
  </sheetData>
  <sheetProtection algorithmName="SHA-512" hashValue="Fy0jYb+lEqq1Vz4QN69XlWrARPFPHbB7SmQjo4jP9MTE+BugGcpw+FAfFN5jjMBhzFsxz4WRfuUvxCXgxaZ5RA==" saltValue="S7s5/LgGWU4rEEBmJ6cPCQ==" spinCount="100000" sheet="1" objects="1" scenarios="1"/>
  <dataValidations count="1">
    <dataValidation type="textLength" operator="equal" allowBlank="1" showInputMessage="1" showErrorMessage="1" promptTitle="LEI" prompt="LEI must be 20 Characters long" sqref="E6:E35">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IDLookups!$D$2:$D$16</xm:f>
          </x14:formula1>
          <xm:sqref>F6:F35</xm:sqref>
        </x14:dataValidation>
        <x14:dataValidation type="list" allowBlank="1" showInputMessage="1" showErrorMessage="1">
          <x14:formula1>
            <xm:f>IDLookups!$A$2:$A$8</xm:f>
          </x14:formula1>
          <xm:sqref>D6:D35</xm:sqref>
        </x14:dataValidation>
        <x14:dataValidation type="list" allowBlank="1" showInputMessage="1" showErrorMessage="1">
          <x14:formula1>
            <xm:f>IDLookups!$E$2:$E$264</xm:f>
          </x14:formula1>
          <xm:sqref>G6:G35</xm:sqref>
        </x14:dataValidation>
        <x14:dataValidation type="list" allowBlank="1" showInputMessage="1" showErrorMessage="1">
          <x14:formula1>
            <xm:f>IDLookups!$F$2:$F$250</xm:f>
          </x14:formula1>
          <xm:sqref>H6:H35</xm:sqref>
        </x14:dataValidation>
        <x14:dataValidation type="list" allowBlank="1" showInputMessage="1" showErrorMessage="1">
          <x14:formula1>
            <xm:f>IDLookups!$G$2:$G$31</xm:f>
          </x14:formula1>
          <xm:sqref>J6:J35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264"/>
  <sheetViews>
    <sheetView workbookViewId="0">
      <selection activeCell="G32" sqref="G32"/>
    </sheetView>
  </sheetViews>
  <sheetFormatPr defaultRowHeight="15" x14ac:dyDescent="0.25"/>
  <cols>
    <col min="1" max="1" width="11.7109375" bestFit="1" customWidth="1"/>
    <col min="4" max="4" width="25.7109375" bestFit="1" customWidth="1"/>
    <col min="5" max="5" width="36" customWidth="1"/>
    <col min="6" max="6" width="21.5703125" customWidth="1"/>
    <col min="7" max="7" width="39.28515625" customWidth="1"/>
  </cols>
  <sheetData>
    <row r="1" spans="1:12" x14ac:dyDescent="0.25">
      <c r="A1" s="157" t="s">
        <v>156</v>
      </c>
      <c r="B1" s="157" t="s">
        <v>659</v>
      </c>
      <c r="C1" s="157"/>
      <c r="D1" s="157" t="s">
        <v>728</v>
      </c>
      <c r="E1" s="157" t="s">
        <v>1164</v>
      </c>
      <c r="F1" s="157" t="s">
        <v>1165</v>
      </c>
      <c r="G1" s="157" t="s">
        <v>1166</v>
      </c>
      <c r="H1" s="157"/>
      <c r="I1" s="157"/>
      <c r="J1" s="157"/>
      <c r="K1" s="157"/>
      <c r="L1" s="157"/>
    </row>
    <row r="2" spans="1:12" x14ac:dyDescent="0.25">
      <c r="A2" s="14" t="s">
        <v>158</v>
      </c>
      <c r="B2" t="s">
        <v>660</v>
      </c>
      <c r="D2" t="s">
        <v>729</v>
      </c>
      <c r="E2" t="s">
        <v>665</v>
      </c>
      <c r="F2" t="s">
        <v>1167</v>
      </c>
      <c r="G2" t="s">
        <v>36</v>
      </c>
    </row>
    <row r="3" spans="1:12" x14ac:dyDescent="0.25">
      <c r="A3" s="14" t="s">
        <v>159</v>
      </c>
      <c r="B3" t="s">
        <v>54</v>
      </c>
      <c r="D3" t="s">
        <v>730</v>
      </c>
      <c r="E3" t="s">
        <v>1167</v>
      </c>
      <c r="F3" t="s">
        <v>1168</v>
      </c>
      <c r="G3" t="s">
        <v>37</v>
      </c>
    </row>
    <row r="4" spans="1:12" x14ac:dyDescent="0.25">
      <c r="A4" s="31" t="s">
        <v>160</v>
      </c>
      <c r="B4" t="s">
        <v>65</v>
      </c>
      <c r="D4" t="s">
        <v>731</v>
      </c>
      <c r="E4" t="s">
        <v>1346</v>
      </c>
      <c r="F4" t="s">
        <v>1169</v>
      </c>
      <c r="G4" t="s">
        <v>38</v>
      </c>
    </row>
    <row r="5" spans="1:12" x14ac:dyDescent="0.25">
      <c r="A5" s="61" t="s">
        <v>161</v>
      </c>
      <c r="B5" t="s">
        <v>661</v>
      </c>
      <c r="D5" t="s">
        <v>732</v>
      </c>
      <c r="E5" t="s">
        <v>1168</v>
      </c>
      <c r="F5" t="s">
        <v>1170</v>
      </c>
      <c r="G5" t="s">
        <v>39</v>
      </c>
    </row>
    <row r="6" spans="1:12" x14ac:dyDescent="0.25">
      <c r="A6" s="14" t="s">
        <v>162</v>
      </c>
      <c r="B6" t="s">
        <v>662</v>
      </c>
      <c r="D6" t="s">
        <v>733</v>
      </c>
      <c r="E6" t="s">
        <v>1169</v>
      </c>
      <c r="F6" t="s">
        <v>1171</v>
      </c>
      <c r="G6" t="s">
        <v>40</v>
      </c>
    </row>
    <row r="7" spans="1:12" x14ac:dyDescent="0.25">
      <c r="A7" s="33" t="s">
        <v>178</v>
      </c>
      <c r="B7" t="s">
        <v>663</v>
      </c>
      <c r="D7" t="s">
        <v>734</v>
      </c>
      <c r="E7" t="s">
        <v>1170</v>
      </c>
      <c r="F7" t="s">
        <v>1172</v>
      </c>
      <c r="G7" t="s">
        <v>1209</v>
      </c>
    </row>
    <row r="8" spans="1:12" x14ac:dyDescent="0.25">
      <c r="A8" s="31" t="s">
        <v>113</v>
      </c>
      <c r="B8" t="s">
        <v>664</v>
      </c>
      <c r="D8" t="s">
        <v>735</v>
      </c>
      <c r="E8" t="s">
        <v>1171</v>
      </c>
      <c r="F8" t="s">
        <v>1173</v>
      </c>
      <c r="G8" t="s">
        <v>42</v>
      </c>
    </row>
    <row r="9" spans="1:12" x14ac:dyDescent="0.25">
      <c r="B9" t="s">
        <v>665</v>
      </c>
      <c r="D9" t="s">
        <v>736</v>
      </c>
      <c r="E9" t="s">
        <v>1172</v>
      </c>
      <c r="F9" t="s">
        <v>1174</v>
      </c>
      <c r="G9" t="s">
        <v>43</v>
      </c>
    </row>
    <row r="10" spans="1:12" x14ac:dyDescent="0.25">
      <c r="B10" t="s">
        <v>666</v>
      </c>
      <c r="D10" t="s">
        <v>737</v>
      </c>
      <c r="E10" t="s">
        <v>1173</v>
      </c>
      <c r="F10" t="s">
        <v>1175</v>
      </c>
      <c r="G10" t="s">
        <v>44</v>
      </c>
    </row>
    <row r="11" spans="1:12" x14ac:dyDescent="0.25">
      <c r="B11" t="s">
        <v>653</v>
      </c>
      <c r="D11" t="s">
        <v>738</v>
      </c>
      <c r="E11" t="s">
        <v>1174</v>
      </c>
      <c r="F11" t="s">
        <v>1176</v>
      </c>
      <c r="G11" t="s">
        <v>45</v>
      </c>
    </row>
    <row r="12" spans="1:12" x14ac:dyDescent="0.25">
      <c r="B12" t="s">
        <v>36</v>
      </c>
      <c r="D12" t="s">
        <v>739</v>
      </c>
      <c r="E12" t="s">
        <v>1175</v>
      </c>
      <c r="F12" t="s">
        <v>666</v>
      </c>
      <c r="G12" t="s">
        <v>46</v>
      </c>
    </row>
    <row r="13" spans="1:12" x14ac:dyDescent="0.25">
      <c r="B13" t="s">
        <v>667</v>
      </c>
      <c r="D13" t="s">
        <v>113</v>
      </c>
      <c r="E13" t="s">
        <v>1176</v>
      </c>
      <c r="F13" t="s">
        <v>1177</v>
      </c>
      <c r="G13" t="s">
        <v>47</v>
      </c>
    </row>
    <row r="14" spans="1:12" x14ac:dyDescent="0.25">
      <c r="B14" t="s">
        <v>668</v>
      </c>
      <c r="D14" t="s">
        <v>740</v>
      </c>
      <c r="E14" t="s">
        <v>666</v>
      </c>
      <c r="F14" t="s">
        <v>653</v>
      </c>
      <c r="G14" t="s">
        <v>48</v>
      </c>
    </row>
    <row r="15" spans="1:12" x14ac:dyDescent="0.25">
      <c r="B15" t="s">
        <v>669</v>
      </c>
      <c r="D15" t="s">
        <v>741</v>
      </c>
      <c r="E15" t="s">
        <v>1177</v>
      </c>
      <c r="F15" t="s">
        <v>36</v>
      </c>
      <c r="G15" t="s">
        <v>49</v>
      </c>
    </row>
    <row r="16" spans="1:12" x14ac:dyDescent="0.25">
      <c r="B16" t="s">
        <v>37</v>
      </c>
      <c r="D16" t="s">
        <v>742</v>
      </c>
      <c r="E16" t="s">
        <v>653</v>
      </c>
      <c r="F16" t="s">
        <v>667</v>
      </c>
      <c r="G16" t="s">
        <v>660</v>
      </c>
    </row>
    <row r="17" spans="2:7" x14ac:dyDescent="0.25">
      <c r="B17" t="s">
        <v>670</v>
      </c>
      <c r="E17" t="s">
        <v>36</v>
      </c>
      <c r="F17" t="s">
        <v>1178</v>
      </c>
      <c r="G17" t="s">
        <v>50</v>
      </c>
    </row>
    <row r="18" spans="2:7" x14ac:dyDescent="0.25">
      <c r="B18" t="s">
        <v>651</v>
      </c>
      <c r="E18" t="s">
        <v>667</v>
      </c>
      <c r="F18" t="s">
        <v>669</v>
      </c>
      <c r="G18" t="s">
        <v>51</v>
      </c>
    </row>
    <row r="19" spans="2:7" x14ac:dyDescent="0.25">
      <c r="B19" t="s">
        <v>671</v>
      </c>
      <c r="E19" t="s">
        <v>1178</v>
      </c>
      <c r="F19" t="s">
        <v>1179</v>
      </c>
      <c r="G19" t="s">
        <v>698</v>
      </c>
    </row>
    <row r="20" spans="2:7" x14ac:dyDescent="0.25">
      <c r="B20" t="s">
        <v>38</v>
      </c>
      <c r="E20" t="s">
        <v>669</v>
      </c>
      <c r="F20" t="s">
        <v>1180</v>
      </c>
      <c r="G20" t="s">
        <v>53</v>
      </c>
    </row>
    <row r="21" spans="2:7" x14ac:dyDescent="0.25">
      <c r="B21" t="s">
        <v>672</v>
      </c>
      <c r="E21" t="s">
        <v>1179</v>
      </c>
      <c r="F21" t="s">
        <v>1181</v>
      </c>
      <c r="G21" t="s">
        <v>54</v>
      </c>
    </row>
    <row r="22" spans="2:7" x14ac:dyDescent="0.25">
      <c r="B22" t="s">
        <v>673</v>
      </c>
      <c r="E22" t="s">
        <v>1180</v>
      </c>
      <c r="F22" t="s">
        <v>37</v>
      </c>
      <c r="G22" t="s">
        <v>55</v>
      </c>
    </row>
    <row r="23" spans="2:7" x14ac:dyDescent="0.25">
      <c r="B23" t="s">
        <v>674</v>
      </c>
      <c r="E23" t="s">
        <v>1181</v>
      </c>
      <c r="F23" t="s">
        <v>1182</v>
      </c>
      <c r="G23" t="s">
        <v>1272</v>
      </c>
    </row>
    <row r="24" spans="2:7" x14ac:dyDescent="0.25">
      <c r="B24" t="s">
        <v>675</v>
      </c>
      <c r="E24" t="s">
        <v>37</v>
      </c>
      <c r="F24" t="s">
        <v>1183</v>
      </c>
      <c r="G24" t="s">
        <v>57</v>
      </c>
    </row>
    <row r="25" spans="2:7" x14ac:dyDescent="0.25">
      <c r="B25" t="s">
        <v>676</v>
      </c>
      <c r="E25" t="s">
        <v>1182</v>
      </c>
      <c r="F25" t="s">
        <v>670</v>
      </c>
      <c r="G25" t="s">
        <v>58</v>
      </c>
    </row>
    <row r="26" spans="2:7" x14ac:dyDescent="0.25">
      <c r="B26" t="s">
        <v>677</v>
      </c>
      <c r="E26" t="s">
        <v>1183</v>
      </c>
      <c r="F26" t="s">
        <v>1184</v>
      </c>
      <c r="G26" t="s">
        <v>59</v>
      </c>
    </row>
    <row r="27" spans="2:7" x14ac:dyDescent="0.25">
      <c r="B27" t="s">
        <v>39</v>
      </c>
      <c r="E27" t="s">
        <v>670</v>
      </c>
      <c r="F27" t="s">
        <v>1185</v>
      </c>
      <c r="G27" t="s">
        <v>60</v>
      </c>
    </row>
    <row r="28" spans="2:7" x14ac:dyDescent="0.25">
      <c r="B28" t="s">
        <v>40</v>
      </c>
      <c r="E28" t="s">
        <v>1184</v>
      </c>
      <c r="F28" t="s">
        <v>1186</v>
      </c>
      <c r="G28" t="s">
        <v>61</v>
      </c>
    </row>
    <row r="29" spans="2:7" x14ac:dyDescent="0.25">
      <c r="B29" t="s">
        <v>41</v>
      </c>
      <c r="E29" t="s">
        <v>1185</v>
      </c>
      <c r="F29" t="s">
        <v>1187</v>
      </c>
      <c r="G29" t="s">
        <v>62</v>
      </c>
    </row>
    <row r="30" spans="2:7" x14ac:dyDescent="0.25">
      <c r="B30" t="s">
        <v>42</v>
      </c>
      <c r="E30" t="s">
        <v>1186</v>
      </c>
      <c r="F30" t="s">
        <v>1188</v>
      </c>
      <c r="G30" t="s">
        <v>63</v>
      </c>
    </row>
    <row r="31" spans="2:7" x14ac:dyDescent="0.25">
      <c r="B31" t="s">
        <v>678</v>
      </c>
      <c r="E31" t="s">
        <v>1187</v>
      </c>
      <c r="F31" t="s">
        <v>1189</v>
      </c>
      <c r="G31" t="s">
        <v>64</v>
      </c>
    </row>
    <row r="32" spans="2:7" x14ac:dyDescent="0.25">
      <c r="B32" t="s">
        <v>679</v>
      </c>
      <c r="E32" t="s">
        <v>1188</v>
      </c>
      <c r="F32" t="s">
        <v>651</v>
      </c>
    </row>
    <row r="33" spans="2:6" x14ac:dyDescent="0.25">
      <c r="B33" t="s">
        <v>680</v>
      </c>
      <c r="E33" t="s">
        <v>1189</v>
      </c>
      <c r="F33" t="s">
        <v>1190</v>
      </c>
    </row>
    <row r="34" spans="2:6" x14ac:dyDescent="0.25">
      <c r="B34" t="s">
        <v>681</v>
      </c>
      <c r="E34" t="s">
        <v>651</v>
      </c>
      <c r="F34" t="s">
        <v>1191</v>
      </c>
    </row>
    <row r="35" spans="2:6" x14ac:dyDescent="0.25">
      <c r="B35" t="s">
        <v>43</v>
      </c>
      <c r="E35" t="s">
        <v>1190</v>
      </c>
      <c r="F35" t="s">
        <v>38</v>
      </c>
    </row>
    <row r="36" spans="2:6" x14ac:dyDescent="0.25">
      <c r="B36" t="s">
        <v>44</v>
      </c>
      <c r="E36" t="s">
        <v>671</v>
      </c>
      <c r="F36" t="s">
        <v>1192</v>
      </c>
    </row>
    <row r="37" spans="2:6" x14ac:dyDescent="0.25">
      <c r="B37" t="s">
        <v>45</v>
      </c>
      <c r="E37" t="s">
        <v>1191</v>
      </c>
      <c r="F37" t="s">
        <v>672</v>
      </c>
    </row>
    <row r="38" spans="2:6" x14ac:dyDescent="0.25">
      <c r="B38" t="s">
        <v>682</v>
      </c>
      <c r="E38" t="s">
        <v>38</v>
      </c>
      <c r="F38" t="s">
        <v>1193</v>
      </c>
    </row>
    <row r="39" spans="2:6" x14ac:dyDescent="0.25">
      <c r="B39" t="s">
        <v>683</v>
      </c>
      <c r="E39" t="s">
        <v>1192</v>
      </c>
      <c r="F39" t="s">
        <v>1194</v>
      </c>
    </row>
    <row r="40" spans="2:6" x14ac:dyDescent="0.25">
      <c r="B40" t="s">
        <v>46</v>
      </c>
      <c r="E40" t="s">
        <v>672</v>
      </c>
      <c r="F40" t="s">
        <v>1195</v>
      </c>
    </row>
    <row r="41" spans="2:6" x14ac:dyDescent="0.25">
      <c r="B41" t="s">
        <v>684</v>
      </c>
      <c r="E41" t="s">
        <v>1193</v>
      </c>
      <c r="F41" t="s">
        <v>673</v>
      </c>
    </row>
    <row r="42" spans="2:6" x14ac:dyDescent="0.25">
      <c r="B42" t="s">
        <v>47</v>
      </c>
      <c r="E42" t="s">
        <v>1194</v>
      </c>
      <c r="F42" t="s">
        <v>1196</v>
      </c>
    </row>
    <row r="43" spans="2:6" x14ac:dyDescent="0.25">
      <c r="B43" t="s">
        <v>685</v>
      </c>
      <c r="E43" t="s">
        <v>1195</v>
      </c>
      <c r="F43" t="s">
        <v>1197</v>
      </c>
    </row>
    <row r="44" spans="2:6" x14ac:dyDescent="0.25">
      <c r="B44" t="s">
        <v>686</v>
      </c>
      <c r="E44" t="s">
        <v>673</v>
      </c>
      <c r="F44" t="s">
        <v>1198</v>
      </c>
    </row>
    <row r="45" spans="2:6" x14ac:dyDescent="0.25">
      <c r="B45" t="s">
        <v>48</v>
      </c>
      <c r="E45" t="s">
        <v>1196</v>
      </c>
      <c r="F45" t="s">
        <v>675</v>
      </c>
    </row>
    <row r="46" spans="2:6" x14ac:dyDescent="0.25">
      <c r="B46" t="s">
        <v>49</v>
      </c>
      <c r="E46" t="s">
        <v>1197</v>
      </c>
      <c r="F46" t="s">
        <v>676</v>
      </c>
    </row>
    <row r="47" spans="2:6" x14ac:dyDescent="0.25">
      <c r="B47" t="s">
        <v>687</v>
      </c>
      <c r="E47" t="s">
        <v>1198</v>
      </c>
      <c r="F47" t="s">
        <v>1199</v>
      </c>
    </row>
    <row r="48" spans="2:6" x14ac:dyDescent="0.25">
      <c r="B48" t="s">
        <v>688</v>
      </c>
      <c r="E48" t="s">
        <v>674</v>
      </c>
      <c r="F48" t="s">
        <v>1200</v>
      </c>
    </row>
    <row r="49" spans="2:6" x14ac:dyDescent="0.25">
      <c r="B49" t="s">
        <v>689</v>
      </c>
      <c r="E49" t="s">
        <v>675</v>
      </c>
      <c r="F49" t="s">
        <v>1201</v>
      </c>
    </row>
    <row r="50" spans="2:6" x14ac:dyDescent="0.25">
      <c r="B50" t="s">
        <v>690</v>
      </c>
      <c r="E50" t="s">
        <v>676</v>
      </c>
      <c r="F50" t="s">
        <v>1202</v>
      </c>
    </row>
    <row r="51" spans="2:6" x14ac:dyDescent="0.25">
      <c r="B51" t="s">
        <v>50</v>
      </c>
      <c r="E51" t="s">
        <v>1199</v>
      </c>
      <c r="F51" t="s">
        <v>1203</v>
      </c>
    </row>
    <row r="52" spans="2:6" x14ac:dyDescent="0.25">
      <c r="B52" t="s">
        <v>691</v>
      </c>
      <c r="E52" t="s">
        <v>1200</v>
      </c>
      <c r="F52" t="s">
        <v>1204</v>
      </c>
    </row>
    <row r="53" spans="2:6" x14ac:dyDescent="0.25">
      <c r="B53" t="s">
        <v>692</v>
      </c>
      <c r="E53" t="s">
        <v>1201</v>
      </c>
      <c r="F53" t="s">
        <v>1205</v>
      </c>
    </row>
    <row r="54" spans="2:6" x14ac:dyDescent="0.25">
      <c r="B54" t="s">
        <v>693</v>
      </c>
      <c r="E54" t="s">
        <v>1202</v>
      </c>
      <c r="F54" t="s">
        <v>1206</v>
      </c>
    </row>
    <row r="55" spans="2:6" x14ac:dyDescent="0.25">
      <c r="B55" t="s">
        <v>694</v>
      </c>
      <c r="E55" t="s">
        <v>1203</v>
      </c>
      <c r="F55" t="s">
        <v>39</v>
      </c>
    </row>
    <row r="56" spans="2:6" x14ac:dyDescent="0.25">
      <c r="B56" t="s">
        <v>695</v>
      </c>
      <c r="E56" t="s">
        <v>1204</v>
      </c>
      <c r="F56" t="s">
        <v>1207</v>
      </c>
    </row>
    <row r="57" spans="2:6" x14ac:dyDescent="0.25">
      <c r="B57" t="s">
        <v>696</v>
      </c>
      <c r="E57" t="s">
        <v>1205</v>
      </c>
      <c r="F57" t="s">
        <v>1208</v>
      </c>
    </row>
    <row r="58" spans="2:6" x14ac:dyDescent="0.25">
      <c r="B58" t="s">
        <v>51</v>
      </c>
      <c r="E58" t="s">
        <v>1206</v>
      </c>
      <c r="F58" t="s">
        <v>40</v>
      </c>
    </row>
    <row r="59" spans="2:6" x14ac:dyDescent="0.25">
      <c r="B59" t="s">
        <v>697</v>
      </c>
      <c r="E59" t="s">
        <v>1210</v>
      </c>
      <c r="F59" t="s">
        <v>1209</v>
      </c>
    </row>
    <row r="60" spans="2:6" x14ac:dyDescent="0.25">
      <c r="B60" t="s">
        <v>698</v>
      </c>
      <c r="E60" t="s">
        <v>39</v>
      </c>
      <c r="F60" t="s">
        <v>1210</v>
      </c>
    </row>
    <row r="61" spans="2:6" x14ac:dyDescent="0.25">
      <c r="B61" t="s">
        <v>53</v>
      </c>
      <c r="E61" t="s">
        <v>1207</v>
      </c>
      <c r="F61" t="s">
        <v>42</v>
      </c>
    </row>
    <row r="62" spans="2:6" x14ac:dyDescent="0.25">
      <c r="B62" t="s">
        <v>699</v>
      </c>
      <c r="E62" t="s">
        <v>1208</v>
      </c>
      <c r="F62" t="s">
        <v>1211</v>
      </c>
    </row>
    <row r="63" spans="2:6" x14ac:dyDescent="0.25">
      <c r="B63" t="s">
        <v>700</v>
      </c>
      <c r="E63" t="s">
        <v>40</v>
      </c>
      <c r="F63" t="s">
        <v>1212</v>
      </c>
    </row>
    <row r="64" spans="2:6" x14ac:dyDescent="0.25">
      <c r="B64" t="s">
        <v>55</v>
      </c>
      <c r="E64" t="s">
        <v>1343</v>
      </c>
      <c r="F64" t="s">
        <v>1213</v>
      </c>
    </row>
    <row r="65" spans="2:6" x14ac:dyDescent="0.25">
      <c r="B65" t="s">
        <v>701</v>
      </c>
      <c r="E65" t="s">
        <v>662</v>
      </c>
      <c r="F65" t="s">
        <v>1214</v>
      </c>
    </row>
    <row r="66" spans="2:6" x14ac:dyDescent="0.25">
      <c r="B66" t="s">
        <v>652</v>
      </c>
      <c r="E66" t="s">
        <v>42</v>
      </c>
      <c r="F66" t="s">
        <v>679</v>
      </c>
    </row>
    <row r="67" spans="2:6" x14ac:dyDescent="0.25">
      <c r="B67" t="s">
        <v>702</v>
      </c>
      <c r="E67" t="s">
        <v>1211</v>
      </c>
      <c r="F67" t="s">
        <v>1215</v>
      </c>
    </row>
    <row r="68" spans="2:6" x14ac:dyDescent="0.25">
      <c r="B68" t="s">
        <v>703</v>
      </c>
      <c r="E68" t="s">
        <v>1212</v>
      </c>
      <c r="F68" t="s">
        <v>1216</v>
      </c>
    </row>
    <row r="69" spans="2:6" x14ac:dyDescent="0.25">
      <c r="B69" t="s">
        <v>704</v>
      </c>
      <c r="E69" t="s">
        <v>1213</v>
      </c>
      <c r="F69" t="s">
        <v>1217</v>
      </c>
    </row>
    <row r="70" spans="2:6" x14ac:dyDescent="0.25">
      <c r="B70" t="s">
        <v>705</v>
      </c>
      <c r="E70" t="s">
        <v>678</v>
      </c>
      <c r="F70" t="s">
        <v>43</v>
      </c>
    </row>
    <row r="71" spans="2:6" x14ac:dyDescent="0.25">
      <c r="B71" t="s">
        <v>706</v>
      </c>
      <c r="E71" t="s">
        <v>1214</v>
      </c>
      <c r="F71" t="s">
        <v>1218</v>
      </c>
    </row>
    <row r="72" spans="2:6" x14ac:dyDescent="0.25">
      <c r="B72" t="s">
        <v>57</v>
      </c>
      <c r="E72" t="s">
        <v>679</v>
      </c>
      <c r="F72" t="s">
        <v>1219</v>
      </c>
    </row>
    <row r="73" spans="2:6" x14ac:dyDescent="0.25">
      <c r="B73" t="s">
        <v>707</v>
      </c>
      <c r="E73" t="s">
        <v>1215</v>
      </c>
      <c r="F73" t="s">
        <v>1220</v>
      </c>
    </row>
    <row r="74" spans="2:6" x14ac:dyDescent="0.25">
      <c r="B74" t="s">
        <v>708</v>
      </c>
      <c r="E74" t="s">
        <v>680</v>
      </c>
      <c r="F74" t="s">
        <v>1221</v>
      </c>
    </row>
    <row r="75" spans="2:6" x14ac:dyDescent="0.25">
      <c r="B75" t="s">
        <v>709</v>
      </c>
      <c r="E75" t="s">
        <v>661</v>
      </c>
      <c r="F75" t="s">
        <v>1222</v>
      </c>
    </row>
    <row r="76" spans="2:6" x14ac:dyDescent="0.25">
      <c r="B76" t="s">
        <v>710</v>
      </c>
      <c r="E76" t="s">
        <v>1216</v>
      </c>
      <c r="F76" t="s">
        <v>44</v>
      </c>
    </row>
    <row r="77" spans="2:6" x14ac:dyDescent="0.25">
      <c r="B77" t="s">
        <v>58</v>
      </c>
      <c r="E77" t="s">
        <v>1217</v>
      </c>
      <c r="F77" t="s">
        <v>45</v>
      </c>
    </row>
    <row r="78" spans="2:6" x14ac:dyDescent="0.25">
      <c r="B78" t="s">
        <v>59</v>
      </c>
      <c r="E78" t="s">
        <v>43</v>
      </c>
      <c r="F78" t="s">
        <v>1223</v>
      </c>
    </row>
    <row r="79" spans="2:6" x14ac:dyDescent="0.25">
      <c r="B79" t="s">
        <v>60</v>
      </c>
      <c r="E79" t="s">
        <v>1218</v>
      </c>
      <c r="F79" t="s">
        <v>1224</v>
      </c>
    </row>
    <row r="80" spans="2:6" x14ac:dyDescent="0.25">
      <c r="B80" t="s">
        <v>711</v>
      </c>
      <c r="E80" t="s">
        <v>1219</v>
      </c>
      <c r="F80" t="s">
        <v>1225</v>
      </c>
    </row>
    <row r="81" spans="2:6" x14ac:dyDescent="0.25">
      <c r="B81" t="s">
        <v>712</v>
      </c>
      <c r="E81" t="s">
        <v>1220</v>
      </c>
      <c r="F81" t="s">
        <v>1226</v>
      </c>
    </row>
    <row r="82" spans="2:6" x14ac:dyDescent="0.25">
      <c r="B82" t="s">
        <v>713</v>
      </c>
      <c r="E82" t="s">
        <v>1221</v>
      </c>
      <c r="F82" t="s">
        <v>1227</v>
      </c>
    </row>
    <row r="83" spans="2:6" x14ac:dyDescent="0.25">
      <c r="B83" t="s">
        <v>714</v>
      </c>
      <c r="E83" t="s">
        <v>1222</v>
      </c>
      <c r="F83" t="s">
        <v>683</v>
      </c>
    </row>
    <row r="84" spans="2:6" x14ac:dyDescent="0.25">
      <c r="B84" t="s">
        <v>715</v>
      </c>
      <c r="E84" t="s">
        <v>44</v>
      </c>
      <c r="F84" t="s">
        <v>46</v>
      </c>
    </row>
    <row r="85" spans="2:6" x14ac:dyDescent="0.25">
      <c r="B85" t="s">
        <v>716</v>
      </c>
      <c r="E85" t="s">
        <v>45</v>
      </c>
      <c r="F85" t="s">
        <v>1228</v>
      </c>
    </row>
    <row r="86" spans="2:6" x14ac:dyDescent="0.25">
      <c r="B86" t="s">
        <v>717</v>
      </c>
      <c r="E86" t="s">
        <v>1223</v>
      </c>
      <c r="F86" t="s">
        <v>684</v>
      </c>
    </row>
    <row r="87" spans="2:6" x14ac:dyDescent="0.25">
      <c r="B87" t="s">
        <v>62</v>
      </c>
      <c r="E87" t="s">
        <v>1224</v>
      </c>
      <c r="F87" t="s">
        <v>47</v>
      </c>
    </row>
    <row r="88" spans="2:6" x14ac:dyDescent="0.25">
      <c r="B88" t="s">
        <v>718</v>
      </c>
      <c r="E88" t="s">
        <v>1225</v>
      </c>
      <c r="F88" t="s">
        <v>1229</v>
      </c>
    </row>
    <row r="89" spans="2:6" x14ac:dyDescent="0.25">
      <c r="B89" t="s">
        <v>63</v>
      </c>
      <c r="E89" t="s">
        <v>1344</v>
      </c>
      <c r="F89" t="s">
        <v>1230</v>
      </c>
    </row>
    <row r="90" spans="2:6" x14ac:dyDescent="0.25">
      <c r="B90" t="s">
        <v>64</v>
      </c>
      <c r="E90" t="s">
        <v>1227</v>
      </c>
      <c r="F90" t="s">
        <v>1231</v>
      </c>
    </row>
    <row r="91" spans="2:6" x14ac:dyDescent="0.25">
      <c r="B91" t="s">
        <v>719</v>
      </c>
      <c r="E91" t="s">
        <v>683</v>
      </c>
      <c r="F91" t="s">
        <v>1232</v>
      </c>
    </row>
    <row r="92" spans="2:6" x14ac:dyDescent="0.25">
      <c r="B92" t="s">
        <v>720</v>
      </c>
      <c r="E92" t="s">
        <v>46</v>
      </c>
      <c r="F92" t="s">
        <v>1233</v>
      </c>
    </row>
    <row r="93" spans="2:6" x14ac:dyDescent="0.25">
      <c r="B93" t="s">
        <v>721</v>
      </c>
      <c r="E93" t="s">
        <v>1228</v>
      </c>
      <c r="F93" t="s">
        <v>685</v>
      </c>
    </row>
    <row r="94" spans="2:6" x14ac:dyDescent="0.25">
      <c r="B94" t="s">
        <v>654</v>
      </c>
      <c r="E94" t="s">
        <v>684</v>
      </c>
      <c r="F94" t="s">
        <v>1234</v>
      </c>
    </row>
    <row r="95" spans="2:6" x14ac:dyDescent="0.25">
      <c r="B95" t="s">
        <v>722</v>
      </c>
      <c r="E95" t="s">
        <v>47</v>
      </c>
      <c r="F95" t="s">
        <v>1235</v>
      </c>
    </row>
    <row r="96" spans="2:6" x14ac:dyDescent="0.25">
      <c r="B96" t="s">
        <v>723</v>
      </c>
      <c r="E96" t="s">
        <v>1229</v>
      </c>
      <c r="F96" t="s">
        <v>1236</v>
      </c>
    </row>
    <row r="97" spans="2:6" x14ac:dyDescent="0.25">
      <c r="B97" t="s">
        <v>724</v>
      </c>
      <c r="E97" t="s">
        <v>1230</v>
      </c>
      <c r="F97" t="s">
        <v>1237</v>
      </c>
    </row>
    <row r="98" spans="2:6" x14ac:dyDescent="0.25">
      <c r="B98" t="s">
        <v>725</v>
      </c>
      <c r="E98" t="s">
        <v>1231</v>
      </c>
      <c r="F98" t="s">
        <v>1238</v>
      </c>
    </row>
    <row r="99" spans="2:6" x14ac:dyDescent="0.25">
      <c r="B99" t="s">
        <v>726</v>
      </c>
      <c r="E99" t="s">
        <v>1232</v>
      </c>
      <c r="F99" t="s">
        <v>1239</v>
      </c>
    </row>
    <row r="100" spans="2:6" x14ac:dyDescent="0.25">
      <c r="B100" t="s">
        <v>727</v>
      </c>
      <c r="E100" t="s">
        <v>1233</v>
      </c>
      <c r="F100" t="s">
        <v>1240</v>
      </c>
    </row>
    <row r="101" spans="2:6" x14ac:dyDescent="0.25">
      <c r="B101" t="s">
        <v>113</v>
      </c>
      <c r="E101" t="s">
        <v>685</v>
      </c>
      <c r="F101" t="s">
        <v>686</v>
      </c>
    </row>
    <row r="102" spans="2:6" x14ac:dyDescent="0.25">
      <c r="E102" t="s">
        <v>1234</v>
      </c>
      <c r="F102" t="s">
        <v>48</v>
      </c>
    </row>
    <row r="103" spans="2:6" x14ac:dyDescent="0.25">
      <c r="E103" t="s">
        <v>1235</v>
      </c>
      <c r="F103" t="s">
        <v>49</v>
      </c>
    </row>
    <row r="104" spans="2:6" x14ac:dyDescent="0.25">
      <c r="E104" t="s">
        <v>1236</v>
      </c>
      <c r="F104" t="s">
        <v>1124</v>
      </c>
    </row>
    <row r="105" spans="2:6" x14ac:dyDescent="0.25">
      <c r="E105" t="s">
        <v>1237</v>
      </c>
      <c r="F105" t="s">
        <v>687</v>
      </c>
    </row>
    <row r="106" spans="2:6" x14ac:dyDescent="0.25">
      <c r="E106" t="s">
        <v>1238</v>
      </c>
      <c r="F106" t="s">
        <v>1241</v>
      </c>
    </row>
    <row r="107" spans="2:6" x14ac:dyDescent="0.25">
      <c r="E107" t="s">
        <v>1239</v>
      </c>
      <c r="F107" t="s">
        <v>688</v>
      </c>
    </row>
    <row r="108" spans="2:6" x14ac:dyDescent="0.25">
      <c r="E108" t="s">
        <v>1240</v>
      </c>
      <c r="F108" t="s">
        <v>660</v>
      </c>
    </row>
    <row r="109" spans="2:6" x14ac:dyDescent="0.25">
      <c r="E109" t="s">
        <v>686</v>
      </c>
      <c r="F109" t="s">
        <v>689</v>
      </c>
    </row>
    <row r="110" spans="2:6" x14ac:dyDescent="0.25">
      <c r="E110" t="s">
        <v>48</v>
      </c>
      <c r="F110" t="s">
        <v>690</v>
      </c>
    </row>
    <row r="111" spans="2:6" x14ac:dyDescent="0.25">
      <c r="E111" t="s">
        <v>49</v>
      </c>
      <c r="F111" t="s">
        <v>50</v>
      </c>
    </row>
    <row r="112" spans="2:6" x14ac:dyDescent="0.25">
      <c r="E112" t="s">
        <v>1124</v>
      </c>
      <c r="F112" t="s">
        <v>1242</v>
      </c>
    </row>
    <row r="113" spans="5:6" x14ac:dyDescent="0.25">
      <c r="E113" t="s">
        <v>687</v>
      </c>
      <c r="F113" t="s">
        <v>691</v>
      </c>
    </row>
    <row r="114" spans="5:6" x14ac:dyDescent="0.25">
      <c r="E114" t="s">
        <v>1241</v>
      </c>
      <c r="F114" t="s">
        <v>692</v>
      </c>
    </row>
    <row r="115" spans="5:6" x14ac:dyDescent="0.25">
      <c r="E115" t="s">
        <v>688</v>
      </c>
      <c r="F115" t="s">
        <v>693</v>
      </c>
    </row>
    <row r="116" spans="5:6" x14ac:dyDescent="0.25">
      <c r="E116" t="s">
        <v>660</v>
      </c>
      <c r="F116" t="s">
        <v>694</v>
      </c>
    </row>
    <row r="117" spans="5:6" x14ac:dyDescent="0.25">
      <c r="E117" t="s">
        <v>689</v>
      </c>
      <c r="F117" t="s">
        <v>1243</v>
      </c>
    </row>
    <row r="118" spans="5:6" x14ac:dyDescent="0.25">
      <c r="E118" t="s">
        <v>690</v>
      </c>
      <c r="F118" t="s">
        <v>1244</v>
      </c>
    </row>
    <row r="119" spans="5:6" x14ac:dyDescent="0.25">
      <c r="E119" t="s">
        <v>50</v>
      </c>
      <c r="F119" t="s">
        <v>1245</v>
      </c>
    </row>
    <row r="120" spans="5:6" x14ac:dyDescent="0.25">
      <c r="E120" t="s">
        <v>1242</v>
      </c>
      <c r="F120" t="s">
        <v>1246</v>
      </c>
    </row>
    <row r="121" spans="5:6" x14ac:dyDescent="0.25">
      <c r="E121" t="s">
        <v>691</v>
      </c>
      <c r="F121" t="s">
        <v>696</v>
      </c>
    </row>
    <row r="122" spans="5:6" x14ac:dyDescent="0.25">
      <c r="E122" t="s">
        <v>692</v>
      </c>
      <c r="F122" t="s">
        <v>1247</v>
      </c>
    </row>
    <row r="123" spans="5:6" x14ac:dyDescent="0.25">
      <c r="E123" t="s">
        <v>693</v>
      </c>
      <c r="F123" t="s">
        <v>1248</v>
      </c>
    </row>
    <row r="124" spans="5:6" x14ac:dyDescent="0.25">
      <c r="E124" t="s">
        <v>694</v>
      </c>
      <c r="F124" t="s">
        <v>51</v>
      </c>
    </row>
    <row r="125" spans="5:6" x14ac:dyDescent="0.25">
      <c r="E125" t="s">
        <v>1243</v>
      </c>
      <c r="F125" t="s">
        <v>1249</v>
      </c>
    </row>
    <row r="126" spans="5:6" x14ac:dyDescent="0.25">
      <c r="E126" t="s">
        <v>1244</v>
      </c>
      <c r="F126" t="s">
        <v>1250</v>
      </c>
    </row>
    <row r="127" spans="5:6" x14ac:dyDescent="0.25">
      <c r="E127" t="s">
        <v>1245</v>
      </c>
      <c r="F127" t="s">
        <v>697</v>
      </c>
    </row>
    <row r="128" spans="5:6" x14ac:dyDescent="0.25">
      <c r="E128" t="s">
        <v>1246</v>
      </c>
      <c r="F128" t="s">
        <v>1251</v>
      </c>
    </row>
    <row r="129" spans="5:6" x14ac:dyDescent="0.25">
      <c r="E129" t="s">
        <v>696</v>
      </c>
      <c r="F129" t="s">
        <v>698</v>
      </c>
    </row>
    <row r="130" spans="5:6" x14ac:dyDescent="0.25">
      <c r="E130" t="s">
        <v>1247</v>
      </c>
      <c r="F130" t="s">
        <v>53</v>
      </c>
    </row>
    <row r="131" spans="5:6" x14ac:dyDescent="0.25">
      <c r="E131" t="s">
        <v>1248</v>
      </c>
      <c r="F131" t="s">
        <v>54</v>
      </c>
    </row>
    <row r="132" spans="5:6" x14ac:dyDescent="0.25">
      <c r="E132" t="s">
        <v>51</v>
      </c>
      <c r="F132" t="s">
        <v>1252</v>
      </c>
    </row>
    <row r="133" spans="5:6" x14ac:dyDescent="0.25">
      <c r="E133" t="s">
        <v>1249</v>
      </c>
      <c r="F133" t="s">
        <v>1253</v>
      </c>
    </row>
    <row r="134" spans="5:6" x14ac:dyDescent="0.25">
      <c r="E134" t="s">
        <v>1250</v>
      </c>
      <c r="F134" t="s">
        <v>1254</v>
      </c>
    </row>
    <row r="135" spans="5:6" x14ac:dyDescent="0.25">
      <c r="E135" t="s">
        <v>697</v>
      </c>
      <c r="F135" t="s">
        <v>700</v>
      </c>
    </row>
    <row r="136" spans="5:6" x14ac:dyDescent="0.25">
      <c r="E136" t="s">
        <v>1251</v>
      </c>
      <c r="F136" t="s">
        <v>1255</v>
      </c>
    </row>
    <row r="137" spans="5:6" x14ac:dyDescent="0.25">
      <c r="E137" t="s">
        <v>698</v>
      </c>
      <c r="F137" t="s">
        <v>1256</v>
      </c>
    </row>
    <row r="138" spans="5:6" x14ac:dyDescent="0.25">
      <c r="E138" t="s">
        <v>53</v>
      </c>
      <c r="F138" t="s">
        <v>55</v>
      </c>
    </row>
    <row r="139" spans="5:6" x14ac:dyDescent="0.25">
      <c r="E139" t="s">
        <v>54</v>
      </c>
      <c r="F139" t="s">
        <v>1257</v>
      </c>
    </row>
    <row r="140" spans="5:6" x14ac:dyDescent="0.25">
      <c r="E140" t="s">
        <v>1252</v>
      </c>
      <c r="F140" t="s">
        <v>1258</v>
      </c>
    </row>
    <row r="141" spans="5:6" x14ac:dyDescent="0.25">
      <c r="E141" t="s">
        <v>1253</v>
      </c>
      <c r="F141" t="s">
        <v>1259</v>
      </c>
    </row>
    <row r="142" spans="5:6" x14ac:dyDescent="0.25">
      <c r="E142" t="s">
        <v>1254</v>
      </c>
      <c r="F142" t="s">
        <v>701</v>
      </c>
    </row>
    <row r="143" spans="5:6" x14ac:dyDescent="0.25">
      <c r="E143" t="s">
        <v>700</v>
      </c>
      <c r="F143" t="s">
        <v>1260</v>
      </c>
    </row>
    <row r="144" spans="5:6" x14ac:dyDescent="0.25">
      <c r="E144" t="s">
        <v>1255</v>
      </c>
      <c r="F144" t="s">
        <v>652</v>
      </c>
    </row>
    <row r="145" spans="5:6" x14ac:dyDescent="0.25">
      <c r="E145" t="s">
        <v>1256</v>
      </c>
      <c r="F145" t="s">
        <v>1261</v>
      </c>
    </row>
    <row r="146" spans="5:6" x14ac:dyDescent="0.25">
      <c r="E146" t="s">
        <v>55</v>
      </c>
      <c r="F146" t="s">
        <v>1262</v>
      </c>
    </row>
    <row r="147" spans="5:6" x14ac:dyDescent="0.25">
      <c r="E147" t="s">
        <v>1257</v>
      </c>
      <c r="F147" t="s">
        <v>1263</v>
      </c>
    </row>
    <row r="148" spans="5:6" x14ac:dyDescent="0.25">
      <c r="E148" t="s">
        <v>1258</v>
      </c>
      <c r="F148" t="s">
        <v>1264</v>
      </c>
    </row>
    <row r="149" spans="5:6" x14ac:dyDescent="0.25">
      <c r="E149" t="s">
        <v>1259</v>
      </c>
      <c r="F149" t="s">
        <v>1265</v>
      </c>
    </row>
    <row r="150" spans="5:6" x14ac:dyDescent="0.25">
      <c r="E150" t="s">
        <v>701</v>
      </c>
      <c r="F150" t="s">
        <v>1266</v>
      </c>
    </row>
    <row r="151" spans="5:6" x14ac:dyDescent="0.25">
      <c r="E151" t="s">
        <v>1260</v>
      </c>
      <c r="F151" t="s">
        <v>1267</v>
      </c>
    </row>
    <row r="152" spans="5:6" x14ac:dyDescent="0.25">
      <c r="E152" t="s">
        <v>652</v>
      </c>
      <c r="F152" t="s">
        <v>702</v>
      </c>
    </row>
    <row r="153" spans="5:6" x14ac:dyDescent="0.25">
      <c r="E153" t="s">
        <v>1261</v>
      </c>
      <c r="F153" t="s">
        <v>1268</v>
      </c>
    </row>
    <row r="154" spans="5:6" x14ac:dyDescent="0.25">
      <c r="E154" t="s">
        <v>1262</v>
      </c>
      <c r="F154" t="s">
        <v>1269</v>
      </c>
    </row>
    <row r="155" spans="5:6" x14ac:dyDescent="0.25">
      <c r="E155" t="s">
        <v>1263</v>
      </c>
      <c r="F155" t="s">
        <v>1270</v>
      </c>
    </row>
    <row r="156" spans="5:6" x14ac:dyDescent="0.25">
      <c r="E156" t="s">
        <v>1264</v>
      </c>
      <c r="F156" t="s">
        <v>1271</v>
      </c>
    </row>
    <row r="157" spans="5:6" x14ac:dyDescent="0.25">
      <c r="E157" t="s">
        <v>1265</v>
      </c>
      <c r="F157" t="s">
        <v>1272</v>
      </c>
    </row>
    <row r="158" spans="5:6" x14ac:dyDescent="0.25">
      <c r="E158" t="s">
        <v>1266</v>
      </c>
      <c r="F158" t="s">
        <v>1273</v>
      </c>
    </row>
    <row r="159" spans="5:6" x14ac:dyDescent="0.25">
      <c r="E159" t="s">
        <v>1267</v>
      </c>
      <c r="F159" t="s">
        <v>1274</v>
      </c>
    </row>
    <row r="160" spans="5:6" x14ac:dyDescent="0.25">
      <c r="E160" t="s">
        <v>702</v>
      </c>
      <c r="F160" t="s">
        <v>1275</v>
      </c>
    </row>
    <row r="161" spans="5:6" x14ac:dyDescent="0.25">
      <c r="E161" t="s">
        <v>1268</v>
      </c>
      <c r="F161" t="s">
        <v>1276</v>
      </c>
    </row>
    <row r="162" spans="5:6" x14ac:dyDescent="0.25">
      <c r="E162" t="s">
        <v>1269</v>
      </c>
      <c r="F162" t="s">
        <v>706</v>
      </c>
    </row>
    <row r="163" spans="5:6" x14ac:dyDescent="0.25">
      <c r="E163" t="s">
        <v>1270</v>
      </c>
      <c r="F163" t="s">
        <v>1277</v>
      </c>
    </row>
    <row r="164" spans="5:6" x14ac:dyDescent="0.25">
      <c r="E164" t="s">
        <v>1271</v>
      </c>
      <c r="F164" t="s">
        <v>1278</v>
      </c>
    </row>
    <row r="165" spans="5:6" x14ac:dyDescent="0.25">
      <c r="E165" t="s">
        <v>1272</v>
      </c>
      <c r="F165" t="s">
        <v>1279</v>
      </c>
    </row>
    <row r="166" spans="5:6" x14ac:dyDescent="0.25">
      <c r="E166" t="s">
        <v>704</v>
      </c>
      <c r="F166" t="s">
        <v>1280</v>
      </c>
    </row>
    <row r="167" spans="5:6" x14ac:dyDescent="0.25">
      <c r="E167" t="s">
        <v>705</v>
      </c>
      <c r="F167" t="s">
        <v>57</v>
      </c>
    </row>
    <row r="168" spans="5:6" x14ac:dyDescent="0.25">
      <c r="E168" t="s">
        <v>1273</v>
      </c>
      <c r="F168" t="s">
        <v>707</v>
      </c>
    </row>
    <row r="169" spans="5:6" x14ac:dyDescent="0.25">
      <c r="E169" t="s">
        <v>663</v>
      </c>
      <c r="F169" t="s">
        <v>708</v>
      </c>
    </row>
    <row r="170" spans="5:6" x14ac:dyDescent="0.25">
      <c r="E170" t="s">
        <v>1274</v>
      </c>
      <c r="F170" t="s">
        <v>1281</v>
      </c>
    </row>
    <row r="171" spans="5:6" x14ac:dyDescent="0.25">
      <c r="E171" t="s">
        <v>1275</v>
      </c>
      <c r="F171" t="s">
        <v>1282</v>
      </c>
    </row>
    <row r="172" spans="5:6" x14ac:dyDescent="0.25">
      <c r="E172" t="s">
        <v>1276</v>
      </c>
      <c r="F172" t="s">
        <v>709</v>
      </c>
    </row>
    <row r="173" spans="5:6" x14ac:dyDescent="0.25">
      <c r="E173" t="s">
        <v>706</v>
      </c>
      <c r="F173" t="s">
        <v>1283</v>
      </c>
    </row>
    <row r="174" spans="5:6" x14ac:dyDescent="0.25">
      <c r="E174" t="s">
        <v>1277</v>
      </c>
      <c r="F174" t="s">
        <v>1284</v>
      </c>
    </row>
    <row r="175" spans="5:6" x14ac:dyDescent="0.25">
      <c r="E175" t="s">
        <v>1278</v>
      </c>
      <c r="F175" t="s">
        <v>710</v>
      </c>
    </row>
    <row r="176" spans="5:6" x14ac:dyDescent="0.25">
      <c r="E176" t="s">
        <v>1279</v>
      </c>
      <c r="F176" t="s">
        <v>1285</v>
      </c>
    </row>
    <row r="177" spans="5:6" x14ac:dyDescent="0.25">
      <c r="E177" t="s">
        <v>1280</v>
      </c>
      <c r="F177" t="s">
        <v>1286</v>
      </c>
    </row>
    <row r="178" spans="5:6" x14ac:dyDescent="0.25">
      <c r="E178" t="s">
        <v>57</v>
      </c>
      <c r="F178" t="s">
        <v>58</v>
      </c>
    </row>
    <row r="179" spans="5:6" x14ac:dyDescent="0.25">
      <c r="E179" t="s">
        <v>707</v>
      </c>
      <c r="F179" t="s">
        <v>59</v>
      </c>
    </row>
    <row r="180" spans="5:6" x14ac:dyDescent="0.25">
      <c r="E180" t="s">
        <v>708</v>
      </c>
      <c r="F180" t="s">
        <v>1287</v>
      </c>
    </row>
    <row r="181" spans="5:6" x14ac:dyDescent="0.25">
      <c r="E181" t="s">
        <v>1281</v>
      </c>
      <c r="F181" t="s">
        <v>1288</v>
      </c>
    </row>
    <row r="182" spans="5:6" x14ac:dyDescent="0.25">
      <c r="E182" t="s">
        <v>1282</v>
      </c>
      <c r="F182" t="s">
        <v>60</v>
      </c>
    </row>
    <row r="183" spans="5:6" x14ac:dyDescent="0.25">
      <c r="E183" t="s">
        <v>709</v>
      </c>
      <c r="F183" t="s">
        <v>1289</v>
      </c>
    </row>
    <row r="184" spans="5:6" x14ac:dyDescent="0.25">
      <c r="E184" t="s">
        <v>1283</v>
      </c>
      <c r="F184" t="s">
        <v>712</v>
      </c>
    </row>
    <row r="185" spans="5:6" x14ac:dyDescent="0.25">
      <c r="E185" t="s">
        <v>1284</v>
      </c>
      <c r="F185" t="s">
        <v>1290</v>
      </c>
    </row>
    <row r="186" spans="5:6" x14ac:dyDescent="0.25">
      <c r="E186" t="s">
        <v>710</v>
      </c>
      <c r="F186" t="s">
        <v>1291</v>
      </c>
    </row>
    <row r="187" spans="5:6" x14ac:dyDescent="0.25">
      <c r="E187" t="s">
        <v>1285</v>
      </c>
      <c r="F187" t="s">
        <v>1292</v>
      </c>
    </row>
    <row r="188" spans="5:6" x14ac:dyDescent="0.25">
      <c r="E188" t="s">
        <v>1286</v>
      </c>
      <c r="F188" t="s">
        <v>1293</v>
      </c>
    </row>
    <row r="189" spans="5:6" x14ac:dyDescent="0.25">
      <c r="E189" t="s">
        <v>58</v>
      </c>
      <c r="F189" t="s">
        <v>1294</v>
      </c>
    </row>
    <row r="190" spans="5:6" x14ac:dyDescent="0.25">
      <c r="E190" t="s">
        <v>59</v>
      </c>
      <c r="F190" t="s">
        <v>1295</v>
      </c>
    </row>
    <row r="191" spans="5:6" x14ac:dyDescent="0.25">
      <c r="E191" t="s">
        <v>1287</v>
      </c>
      <c r="F191" t="s">
        <v>1296</v>
      </c>
    </row>
    <row r="192" spans="5:6" x14ac:dyDescent="0.25">
      <c r="E192" t="s">
        <v>1288</v>
      </c>
      <c r="F192" t="s">
        <v>1297</v>
      </c>
    </row>
    <row r="193" spans="5:6" x14ac:dyDescent="0.25">
      <c r="E193" t="s">
        <v>1290</v>
      </c>
      <c r="F193" t="s">
        <v>1298</v>
      </c>
    </row>
    <row r="194" spans="5:6" x14ac:dyDescent="0.25">
      <c r="E194" t="s">
        <v>60</v>
      </c>
      <c r="F194" t="s">
        <v>1299</v>
      </c>
    </row>
    <row r="195" spans="5:6" x14ac:dyDescent="0.25">
      <c r="E195" t="s">
        <v>1289</v>
      </c>
      <c r="F195" t="s">
        <v>1300</v>
      </c>
    </row>
    <row r="196" spans="5:6" x14ac:dyDescent="0.25">
      <c r="E196" t="s">
        <v>712</v>
      </c>
      <c r="F196" t="s">
        <v>713</v>
      </c>
    </row>
    <row r="197" spans="5:6" x14ac:dyDescent="0.25">
      <c r="E197" t="s">
        <v>1291</v>
      </c>
      <c r="F197" t="s">
        <v>1301</v>
      </c>
    </row>
    <row r="198" spans="5:6" x14ac:dyDescent="0.25">
      <c r="E198" t="s">
        <v>1292</v>
      </c>
      <c r="F198" t="s">
        <v>1302</v>
      </c>
    </row>
    <row r="199" spans="5:6" x14ac:dyDescent="0.25">
      <c r="E199" t="s">
        <v>1293</v>
      </c>
      <c r="F199" t="s">
        <v>1303</v>
      </c>
    </row>
    <row r="200" spans="5:6" x14ac:dyDescent="0.25">
      <c r="E200" t="s">
        <v>1294</v>
      </c>
      <c r="F200" t="s">
        <v>1304</v>
      </c>
    </row>
    <row r="201" spans="5:6" x14ac:dyDescent="0.25">
      <c r="E201" t="s">
        <v>1295</v>
      </c>
      <c r="F201" t="s">
        <v>716</v>
      </c>
    </row>
    <row r="202" spans="5:6" x14ac:dyDescent="0.25">
      <c r="E202" t="s">
        <v>1296</v>
      </c>
      <c r="F202" t="s">
        <v>1305</v>
      </c>
    </row>
    <row r="203" spans="5:6" x14ac:dyDescent="0.25">
      <c r="E203" t="s">
        <v>1297</v>
      </c>
      <c r="F203" t="s">
        <v>61</v>
      </c>
    </row>
    <row r="204" spans="5:6" x14ac:dyDescent="0.25">
      <c r="E204" t="s">
        <v>1298</v>
      </c>
      <c r="F204" t="s">
        <v>62</v>
      </c>
    </row>
    <row r="205" spans="5:6" x14ac:dyDescent="0.25">
      <c r="E205" t="s">
        <v>1299</v>
      </c>
      <c r="F205" t="s">
        <v>1306</v>
      </c>
    </row>
    <row r="206" spans="5:6" x14ac:dyDescent="0.25">
      <c r="E206" t="s">
        <v>1300</v>
      </c>
      <c r="F206" t="s">
        <v>1307</v>
      </c>
    </row>
    <row r="207" spans="5:6" x14ac:dyDescent="0.25">
      <c r="E207" t="s">
        <v>713</v>
      </c>
      <c r="F207" t="s">
        <v>718</v>
      </c>
    </row>
    <row r="208" spans="5:6" x14ac:dyDescent="0.25">
      <c r="E208" t="s">
        <v>714</v>
      </c>
      <c r="F208" t="s">
        <v>1308</v>
      </c>
    </row>
    <row r="209" spans="5:6" x14ac:dyDescent="0.25">
      <c r="E209" t="s">
        <v>1301</v>
      </c>
      <c r="F209" t="s">
        <v>1309</v>
      </c>
    </row>
    <row r="210" spans="5:6" x14ac:dyDescent="0.25">
      <c r="E210" t="s">
        <v>1302</v>
      </c>
      <c r="F210" t="s">
        <v>63</v>
      </c>
    </row>
    <row r="211" spans="5:6" x14ac:dyDescent="0.25">
      <c r="E211" t="s">
        <v>1303</v>
      </c>
      <c r="F211" t="s">
        <v>1310</v>
      </c>
    </row>
    <row r="212" spans="5:6" x14ac:dyDescent="0.25">
      <c r="E212" t="s">
        <v>715</v>
      </c>
      <c r="F212" t="s">
        <v>1311</v>
      </c>
    </row>
    <row r="213" spans="5:6" x14ac:dyDescent="0.25">
      <c r="E213" t="s">
        <v>1304</v>
      </c>
      <c r="F213" t="s">
        <v>1312</v>
      </c>
    </row>
    <row r="214" spans="5:6" x14ac:dyDescent="0.25">
      <c r="E214" t="s">
        <v>716</v>
      </c>
      <c r="F214" t="s">
        <v>1313</v>
      </c>
    </row>
    <row r="215" spans="5:6" x14ac:dyDescent="0.25">
      <c r="E215" t="s">
        <v>1305</v>
      </c>
      <c r="F215" t="s">
        <v>64</v>
      </c>
    </row>
    <row r="216" spans="5:6" x14ac:dyDescent="0.25">
      <c r="E216" t="s">
        <v>61</v>
      </c>
      <c r="F216" t="s">
        <v>719</v>
      </c>
    </row>
    <row r="217" spans="5:6" x14ac:dyDescent="0.25">
      <c r="E217" t="s">
        <v>62</v>
      </c>
      <c r="F217" t="s">
        <v>1314</v>
      </c>
    </row>
    <row r="218" spans="5:6" x14ac:dyDescent="0.25">
      <c r="E218" t="s">
        <v>1306</v>
      </c>
      <c r="F218" t="s">
        <v>1315</v>
      </c>
    </row>
    <row r="219" spans="5:6" x14ac:dyDescent="0.25">
      <c r="E219" t="s">
        <v>1307</v>
      </c>
      <c r="F219" t="s">
        <v>1316</v>
      </c>
    </row>
    <row r="220" spans="5:6" x14ac:dyDescent="0.25">
      <c r="E220" t="s">
        <v>718</v>
      </c>
      <c r="F220" t="s">
        <v>1317</v>
      </c>
    </row>
    <row r="221" spans="5:6" x14ac:dyDescent="0.25">
      <c r="E221" t="s">
        <v>1308</v>
      </c>
      <c r="F221" t="s">
        <v>721</v>
      </c>
    </row>
    <row r="222" spans="5:6" x14ac:dyDescent="0.25">
      <c r="E222" t="s">
        <v>1309</v>
      </c>
      <c r="F222" t="s">
        <v>1318</v>
      </c>
    </row>
    <row r="223" spans="5:6" x14ac:dyDescent="0.25">
      <c r="E223" t="s">
        <v>63</v>
      </c>
      <c r="F223" t="s">
        <v>1319</v>
      </c>
    </row>
    <row r="224" spans="5:6" x14ac:dyDescent="0.25">
      <c r="E224" t="s">
        <v>1310</v>
      </c>
      <c r="F224" t="s">
        <v>1320</v>
      </c>
    </row>
    <row r="225" spans="5:6" x14ac:dyDescent="0.25">
      <c r="E225" t="s">
        <v>1311</v>
      </c>
      <c r="F225" t="s">
        <v>1321</v>
      </c>
    </row>
    <row r="226" spans="5:6" x14ac:dyDescent="0.25">
      <c r="E226" t="s">
        <v>1312</v>
      </c>
      <c r="F226" t="s">
        <v>1322</v>
      </c>
    </row>
    <row r="227" spans="5:6" x14ac:dyDescent="0.25">
      <c r="E227" t="s">
        <v>1313</v>
      </c>
      <c r="F227" t="s">
        <v>1323</v>
      </c>
    </row>
    <row r="228" spans="5:6" x14ac:dyDescent="0.25">
      <c r="E228" t="s">
        <v>64</v>
      </c>
      <c r="F228" t="s">
        <v>654</v>
      </c>
    </row>
    <row r="229" spans="5:6" x14ac:dyDescent="0.25">
      <c r="E229" t="s">
        <v>719</v>
      </c>
      <c r="F229" t="s">
        <v>1324</v>
      </c>
    </row>
    <row r="230" spans="5:6" x14ac:dyDescent="0.25">
      <c r="E230" t="s">
        <v>1314</v>
      </c>
      <c r="F230" t="s">
        <v>1325</v>
      </c>
    </row>
    <row r="231" spans="5:6" x14ac:dyDescent="0.25">
      <c r="E231" t="s">
        <v>1315</v>
      </c>
      <c r="F231" t="s">
        <v>1326</v>
      </c>
    </row>
    <row r="232" spans="5:6" x14ac:dyDescent="0.25">
      <c r="E232" t="s">
        <v>1316</v>
      </c>
      <c r="F232" t="s">
        <v>1327</v>
      </c>
    </row>
    <row r="233" spans="5:6" x14ac:dyDescent="0.25">
      <c r="E233" t="s">
        <v>1317</v>
      </c>
      <c r="F233" t="s">
        <v>723</v>
      </c>
    </row>
    <row r="234" spans="5:6" x14ac:dyDescent="0.25">
      <c r="E234" t="s">
        <v>721</v>
      </c>
      <c r="F234" t="s">
        <v>1328</v>
      </c>
    </row>
    <row r="235" spans="5:6" x14ac:dyDescent="0.25">
      <c r="E235" t="s">
        <v>1318</v>
      </c>
      <c r="F235" t="s">
        <v>1329</v>
      </c>
    </row>
    <row r="236" spans="5:6" x14ac:dyDescent="0.25">
      <c r="E236" t="s">
        <v>1319</v>
      </c>
      <c r="F236" t="s">
        <v>1330</v>
      </c>
    </row>
    <row r="237" spans="5:6" x14ac:dyDescent="0.25">
      <c r="E237" t="s">
        <v>1320</v>
      </c>
      <c r="F237" t="s">
        <v>1331</v>
      </c>
    </row>
    <row r="238" spans="5:6" x14ac:dyDescent="0.25">
      <c r="E238" t="s">
        <v>1321</v>
      </c>
      <c r="F238" t="s">
        <v>724</v>
      </c>
    </row>
    <row r="239" spans="5:6" x14ac:dyDescent="0.25">
      <c r="E239" t="s">
        <v>1322</v>
      </c>
      <c r="F239" t="s">
        <v>1332</v>
      </c>
    </row>
    <row r="240" spans="5:6" x14ac:dyDescent="0.25">
      <c r="E240" t="s">
        <v>1323</v>
      </c>
      <c r="F240" t="s">
        <v>1333</v>
      </c>
    </row>
    <row r="241" spans="5:6" x14ac:dyDescent="0.25">
      <c r="E241" t="s">
        <v>654</v>
      </c>
      <c r="F241" t="s">
        <v>1334</v>
      </c>
    </row>
    <row r="242" spans="5:6" x14ac:dyDescent="0.25">
      <c r="E242" t="s">
        <v>1324</v>
      </c>
      <c r="F242" t="s">
        <v>1335</v>
      </c>
    </row>
    <row r="243" spans="5:6" x14ac:dyDescent="0.25">
      <c r="E243" t="s">
        <v>1325</v>
      </c>
      <c r="F243" t="s">
        <v>1336</v>
      </c>
    </row>
    <row r="244" spans="5:6" x14ac:dyDescent="0.25">
      <c r="E244" t="s">
        <v>1326</v>
      </c>
      <c r="F244" t="s">
        <v>1337</v>
      </c>
    </row>
    <row r="245" spans="5:6" x14ac:dyDescent="0.25">
      <c r="E245" t="s">
        <v>1327</v>
      </c>
      <c r="F245" t="s">
        <v>1338</v>
      </c>
    </row>
    <row r="246" spans="5:6" x14ac:dyDescent="0.25">
      <c r="E246" t="s">
        <v>723</v>
      </c>
      <c r="F246" t="s">
        <v>1339</v>
      </c>
    </row>
    <row r="247" spans="5:6" x14ac:dyDescent="0.25">
      <c r="E247" t="s">
        <v>1328</v>
      </c>
      <c r="F247" t="s">
        <v>1340</v>
      </c>
    </row>
    <row r="248" spans="5:6" x14ac:dyDescent="0.25">
      <c r="E248" t="s">
        <v>1329</v>
      </c>
      <c r="F248" t="s">
        <v>1341</v>
      </c>
    </row>
    <row r="249" spans="5:6" x14ac:dyDescent="0.25">
      <c r="E249" t="s">
        <v>1330</v>
      </c>
      <c r="F249" t="s">
        <v>1342</v>
      </c>
    </row>
    <row r="250" spans="5:6" x14ac:dyDescent="0.25">
      <c r="E250" t="s">
        <v>1331</v>
      </c>
      <c r="F250" t="s">
        <v>1346</v>
      </c>
    </row>
    <row r="251" spans="5:6" x14ac:dyDescent="0.25">
      <c r="E251" t="s">
        <v>724</v>
      </c>
    </row>
    <row r="252" spans="5:6" x14ac:dyDescent="0.25">
      <c r="E252" t="s">
        <v>1332</v>
      </c>
    </row>
    <row r="253" spans="5:6" x14ac:dyDescent="0.25">
      <c r="E253" t="s">
        <v>1333</v>
      </c>
    </row>
    <row r="254" spans="5:6" x14ac:dyDescent="0.25">
      <c r="E254" t="s">
        <v>1334</v>
      </c>
    </row>
    <row r="255" spans="5:6" x14ac:dyDescent="0.25">
      <c r="E255" t="s">
        <v>726</v>
      </c>
    </row>
    <row r="256" spans="5:6" x14ac:dyDescent="0.25">
      <c r="E256" t="s">
        <v>1336</v>
      </c>
    </row>
    <row r="257" spans="5:5" x14ac:dyDescent="0.25">
      <c r="E257" t="s">
        <v>1337</v>
      </c>
    </row>
    <row r="258" spans="5:5" x14ac:dyDescent="0.25">
      <c r="E258" t="s">
        <v>727</v>
      </c>
    </row>
    <row r="259" spans="5:5" x14ac:dyDescent="0.25">
      <c r="E259" t="s">
        <v>1338</v>
      </c>
    </row>
    <row r="260" spans="5:5" x14ac:dyDescent="0.25">
      <c r="E260" t="s">
        <v>1345</v>
      </c>
    </row>
    <row r="261" spans="5:5" x14ac:dyDescent="0.25">
      <c r="E261" t="s">
        <v>1340</v>
      </c>
    </row>
    <row r="262" spans="5:5" x14ac:dyDescent="0.25">
      <c r="E262" t="s">
        <v>1341</v>
      </c>
    </row>
    <row r="263" spans="5:5" x14ac:dyDescent="0.25">
      <c r="E263" t="s">
        <v>1342</v>
      </c>
    </row>
    <row r="264" spans="5:5" x14ac:dyDescent="0.25">
      <c r="E264" t="s">
        <v>113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R119"/>
  <sheetViews>
    <sheetView zoomScale="90" zoomScaleNormal="90" workbookViewId="0"/>
  </sheetViews>
  <sheetFormatPr defaultColWidth="0" defaultRowHeight="14.25" zeroHeight="1" x14ac:dyDescent="0.2"/>
  <cols>
    <col min="1" max="1" width="6.7109375" style="361" customWidth="1"/>
    <col min="2" max="2" width="1.7109375" style="440" customWidth="1"/>
    <col min="3" max="3" width="11" style="361" customWidth="1"/>
    <col min="4" max="4" width="27.5703125" style="361" customWidth="1"/>
    <col min="5" max="5" width="27.28515625" style="361" customWidth="1"/>
    <col min="6" max="6" width="23.7109375" style="361" customWidth="1"/>
    <col min="7" max="7" width="29.42578125" style="361" customWidth="1"/>
    <col min="8" max="8" width="10.42578125" style="361" customWidth="1"/>
    <col min="9" max="9" width="42.5703125" style="440" customWidth="1"/>
    <col min="10" max="10" width="13.7109375" style="439" hidden="1" customWidth="1"/>
    <col min="11" max="11" width="19.42578125" style="439" customWidth="1"/>
    <col min="12" max="12" width="41" style="439" customWidth="1"/>
    <col min="13" max="13" width="13.7109375" style="439" customWidth="1"/>
    <col min="14" max="14" width="15.5703125" style="439" customWidth="1"/>
    <col min="15" max="16" width="14" style="439" customWidth="1"/>
    <col min="17" max="17" width="14.5703125" style="439" customWidth="1"/>
    <col min="18" max="18" width="13.7109375" style="439" customWidth="1"/>
    <col min="19" max="19" width="13.5703125" style="439" customWidth="1"/>
    <col min="20" max="20" width="12.140625" style="439" customWidth="1"/>
    <col min="21" max="21" width="14.28515625" style="439" customWidth="1"/>
    <col min="22" max="22" width="12.42578125" style="439" customWidth="1"/>
    <col min="23" max="23" width="39.140625" style="468" customWidth="1"/>
    <col min="24" max="24" width="11.28515625" style="439" hidden="1" customWidth="1"/>
    <col min="25" max="25" width="17.28515625" style="439" customWidth="1"/>
    <col min="26" max="26" width="25.42578125" style="439" customWidth="1"/>
    <col min="27" max="27" width="25.28515625" style="439" customWidth="1"/>
    <col min="28" max="28" width="7.85546875" style="439" hidden="1" customWidth="1"/>
    <col min="29" max="29" width="7.42578125" style="439" hidden="1" customWidth="1"/>
    <col min="30" max="30" width="46.28515625" style="439" customWidth="1"/>
    <col min="31" max="31" width="30.5703125" style="439" customWidth="1"/>
    <col min="32" max="32" width="3.5703125" style="439" hidden="1" customWidth="1"/>
    <col min="33" max="33" width="5.85546875" style="439" hidden="1" customWidth="1"/>
    <col min="34" max="34" width="35" style="439" customWidth="1"/>
    <col min="35" max="35" width="26.28515625" style="439" customWidth="1"/>
    <col min="36" max="36" width="34.7109375" style="439" customWidth="1"/>
    <col min="37" max="37" width="26.28515625" style="439" customWidth="1"/>
    <col min="38" max="38" width="14.5703125" style="439" customWidth="1"/>
    <col min="39" max="39" width="30.5703125" style="439" customWidth="1"/>
    <col min="40" max="40" width="25.7109375" style="439" customWidth="1"/>
    <col min="41" max="41" width="14.7109375" style="439" customWidth="1"/>
    <col min="42" max="42" width="0" style="439" hidden="1" customWidth="1"/>
    <col min="43" max="44" width="8.7109375" style="439" customWidth="1"/>
    <col min="45" max="16384" width="8.7109375" style="439" hidden="1"/>
  </cols>
  <sheetData>
    <row r="1" spans="1:44" x14ac:dyDescent="0.2">
      <c r="A1" s="436" t="s">
        <v>1428</v>
      </c>
      <c r="B1" s="437"/>
      <c r="C1" s="359"/>
      <c r="D1" s="359"/>
      <c r="E1" s="359"/>
      <c r="F1" s="359"/>
      <c r="G1" s="359"/>
      <c r="H1" s="359"/>
      <c r="I1" s="437"/>
      <c r="J1" s="438"/>
      <c r="K1" s="359"/>
      <c r="L1" s="359"/>
      <c r="M1" s="359"/>
      <c r="N1" s="359"/>
      <c r="O1" s="359"/>
      <c r="P1" s="359"/>
      <c r="Q1" s="359"/>
      <c r="R1" s="359"/>
      <c r="S1" s="359"/>
      <c r="T1" s="359"/>
      <c r="U1" s="359"/>
      <c r="V1" s="359"/>
      <c r="W1" s="437"/>
      <c r="X1" s="359"/>
      <c r="Y1" s="359"/>
      <c r="Z1" s="359"/>
      <c r="AA1" s="359"/>
      <c r="AB1" s="359"/>
      <c r="AC1" s="359"/>
      <c r="AD1" s="359"/>
      <c r="AE1" s="359"/>
      <c r="AF1" s="438"/>
      <c r="AG1" s="438"/>
      <c r="AH1" s="359"/>
      <c r="AI1" s="359"/>
      <c r="AJ1" s="359"/>
      <c r="AK1" s="359"/>
      <c r="AL1" s="359"/>
      <c r="AM1" s="359"/>
      <c r="AN1" s="359"/>
      <c r="AO1" s="359"/>
      <c r="AQ1" s="359"/>
      <c r="AR1" s="359"/>
    </row>
    <row r="2" spans="1:44" ht="10.15" customHeight="1" x14ac:dyDescent="0.2">
      <c r="A2" s="436"/>
      <c r="B2" s="437"/>
      <c r="C2" s="359"/>
      <c r="D2" s="359"/>
      <c r="J2" s="438"/>
      <c r="K2" s="359"/>
      <c r="L2" s="359"/>
      <c r="M2" s="359"/>
      <c r="N2" s="359"/>
      <c r="O2" s="359"/>
      <c r="P2" s="359"/>
      <c r="Q2" s="359"/>
      <c r="R2" s="359"/>
      <c r="S2" s="359"/>
      <c r="T2" s="359"/>
      <c r="U2" s="359"/>
      <c r="V2" s="359"/>
      <c r="W2" s="437"/>
      <c r="X2" s="359"/>
      <c r="Y2" s="359"/>
      <c r="Z2" s="359"/>
      <c r="AA2" s="359"/>
      <c r="AB2" s="359"/>
      <c r="AC2" s="359"/>
      <c r="AD2" s="359"/>
      <c r="AE2" s="359"/>
      <c r="AF2" s="438"/>
      <c r="AG2" s="438"/>
      <c r="AH2" s="359"/>
      <c r="AI2" s="359"/>
      <c r="AJ2" s="359"/>
      <c r="AK2" s="359"/>
      <c r="AL2" s="359"/>
      <c r="AM2" s="359"/>
      <c r="AN2" s="359"/>
      <c r="AO2" s="359"/>
      <c r="AQ2" s="359"/>
      <c r="AR2" s="359"/>
    </row>
    <row r="3" spans="1:44" ht="28.5" x14ac:dyDescent="0.2">
      <c r="A3" s="362">
        <v>9</v>
      </c>
      <c r="B3" s="437"/>
      <c r="C3" s="363" t="s">
        <v>1429</v>
      </c>
      <c r="D3" s="359"/>
      <c r="F3" s="441" t="s">
        <v>388</v>
      </c>
      <c r="G3" s="442" t="s">
        <v>387</v>
      </c>
      <c r="J3" s="443"/>
      <c r="K3" s="369"/>
      <c r="L3" s="369"/>
      <c r="M3" s="369"/>
      <c r="N3" s="359"/>
      <c r="O3" s="359"/>
      <c r="P3" s="359"/>
      <c r="Q3" s="359"/>
      <c r="R3" s="359"/>
      <c r="S3" s="359"/>
      <c r="T3" s="359"/>
      <c r="U3" s="359"/>
      <c r="V3" s="359"/>
      <c r="W3" s="437"/>
      <c r="X3" s="359"/>
      <c r="Y3" s="359"/>
      <c r="Z3" s="359"/>
      <c r="AA3" s="359"/>
      <c r="AB3" s="359"/>
      <c r="AC3" s="359"/>
      <c r="AD3" s="359"/>
      <c r="AE3" s="359"/>
      <c r="AF3" s="438"/>
      <c r="AG3" s="438"/>
      <c r="AH3" s="359"/>
      <c r="AI3" s="359"/>
      <c r="AJ3" s="359"/>
      <c r="AK3" s="359"/>
      <c r="AL3" s="359"/>
      <c r="AM3" s="359"/>
      <c r="AN3" s="359"/>
      <c r="AO3" s="359"/>
      <c r="AQ3" s="359"/>
      <c r="AR3" s="359"/>
    </row>
    <row r="4" spans="1:44" x14ac:dyDescent="0.2">
      <c r="A4" s="444"/>
      <c r="B4" s="437"/>
      <c r="C4" s="363"/>
      <c r="D4" s="359"/>
      <c r="G4" s="441"/>
      <c r="H4" s="442"/>
      <c r="I4" s="445"/>
      <c r="J4" s="446"/>
      <c r="K4" s="447"/>
      <c r="L4" s="447"/>
      <c r="M4" s="369"/>
      <c r="N4" s="359"/>
      <c r="O4" s="359"/>
      <c r="P4" s="359"/>
      <c r="Q4" s="359"/>
      <c r="R4" s="359"/>
      <c r="S4" s="359"/>
      <c r="T4" s="359"/>
      <c r="U4" s="359"/>
      <c r="V4" s="359"/>
      <c r="W4" s="437"/>
      <c r="X4" s="359"/>
      <c r="Y4" s="359"/>
      <c r="Z4" s="359"/>
      <c r="AA4" s="359"/>
      <c r="AB4" s="359"/>
      <c r="AC4" s="359"/>
      <c r="AD4" s="359"/>
      <c r="AE4" s="359"/>
      <c r="AF4" s="438"/>
      <c r="AG4" s="438"/>
      <c r="AH4" s="359"/>
      <c r="AI4" s="359"/>
      <c r="AJ4" s="359"/>
      <c r="AK4" s="359"/>
      <c r="AL4" s="359"/>
      <c r="AM4" s="359"/>
      <c r="AN4" s="359"/>
      <c r="AO4" s="359"/>
      <c r="AQ4" s="359"/>
      <c r="AR4" s="359"/>
    </row>
    <row r="5" spans="1:44" x14ac:dyDescent="0.2">
      <c r="A5" s="367" t="s">
        <v>597</v>
      </c>
      <c r="C5" s="442"/>
      <c r="D5" s="448" t="s">
        <v>170</v>
      </c>
      <c r="E5" s="495" t="s">
        <v>334</v>
      </c>
      <c r="G5" s="378" t="s">
        <v>1090</v>
      </c>
      <c r="H5" s="378"/>
      <c r="I5" s="400"/>
      <c r="J5" s="449"/>
      <c r="K5" s="379"/>
      <c r="L5" s="379"/>
      <c r="M5" s="369"/>
      <c r="N5" s="359"/>
      <c r="O5" s="359"/>
      <c r="P5" s="359"/>
      <c r="Q5" s="359"/>
      <c r="R5" s="359"/>
      <c r="S5" s="359"/>
      <c r="T5" s="359"/>
      <c r="U5" s="359"/>
      <c r="V5" s="359"/>
      <c r="W5" s="437"/>
      <c r="X5" s="359"/>
      <c r="Y5" s="359"/>
      <c r="Z5" s="359"/>
      <c r="AA5" s="359"/>
      <c r="AB5" s="359"/>
      <c r="AC5" s="359"/>
      <c r="AD5" s="359"/>
      <c r="AE5" s="359"/>
      <c r="AF5" s="438"/>
      <c r="AG5" s="438"/>
      <c r="AH5" s="359"/>
      <c r="AI5" s="359"/>
      <c r="AJ5" s="359"/>
      <c r="AK5" s="359"/>
      <c r="AL5" s="359"/>
      <c r="AM5" s="359"/>
      <c r="AN5" s="359"/>
      <c r="AO5" s="359"/>
      <c r="AQ5" s="359"/>
      <c r="AR5" s="359"/>
    </row>
    <row r="6" spans="1:44" x14ac:dyDescent="0.2">
      <c r="A6" s="450"/>
      <c r="C6" s="442"/>
      <c r="D6" s="448" t="s">
        <v>395</v>
      </c>
      <c r="E6" s="451"/>
      <c r="G6" s="378" t="s">
        <v>469</v>
      </c>
      <c r="H6" s="378"/>
      <c r="I6" s="400"/>
      <c r="J6" s="449"/>
      <c r="K6" s="379"/>
      <c r="L6" s="379"/>
      <c r="M6" s="369"/>
      <c r="N6" s="359"/>
      <c r="O6" s="359"/>
      <c r="P6" s="359"/>
      <c r="Q6" s="359"/>
      <c r="R6" s="359"/>
      <c r="S6" s="359"/>
      <c r="T6" s="359"/>
      <c r="U6" s="359"/>
      <c r="V6" s="359"/>
      <c r="W6" s="437"/>
      <c r="X6" s="359"/>
      <c r="Y6" s="359"/>
      <c r="Z6" s="359"/>
      <c r="AA6" s="359"/>
      <c r="AB6" s="359"/>
      <c r="AC6" s="359"/>
      <c r="AD6" s="359"/>
      <c r="AE6" s="359"/>
      <c r="AF6" s="438"/>
      <c r="AG6" s="438"/>
      <c r="AH6" s="359"/>
      <c r="AI6" s="359"/>
      <c r="AJ6" s="359"/>
      <c r="AK6" s="359"/>
      <c r="AL6" s="359"/>
      <c r="AM6" s="359"/>
      <c r="AN6" s="359"/>
      <c r="AO6" s="359"/>
      <c r="AQ6" s="359"/>
      <c r="AR6" s="359"/>
    </row>
    <row r="7" spans="1:44" x14ac:dyDescent="0.2">
      <c r="A7" s="450"/>
      <c r="C7" s="442"/>
      <c r="D7" s="448" t="s">
        <v>396</v>
      </c>
      <c r="E7" s="598"/>
      <c r="G7" s="378" t="s">
        <v>448</v>
      </c>
      <c r="H7" s="378"/>
      <c r="I7" s="400"/>
      <c r="J7" s="449"/>
      <c r="K7" s="379"/>
      <c r="L7" s="379"/>
      <c r="M7" s="369"/>
      <c r="N7" s="359"/>
      <c r="O7" s="359"/>
      <c r="P7" s="359"/>
      <c r="Q7" s="359"/>
      <c r="R7" s="359"/>
      <c r="S7" s="359"/>
      <c r="T7" s="359"/>
      <c r="U7" s="359"/>
      <c r="V7" s="359"/>
      <c r="W7" s="437"/>
      <c r="X7" s="359"/>
      <c r="Y7" s="359"/>
      <c r="Z7" s="359"/>
      <c r="AA7" s="359"/>
      <c r="AB7" s="359"/>
      <c r="AC7" s="359"/>
      <c r="AD7" s="359"/>
      <c r="AE7" s="359"/>
      <c r="AF7" s="438"/>
      <c r="AG7" s="438"/>
      <c r="AH7" s="359"/>
      <c r="AI7" s="359"/>
      <c r="AJ7" s="359"/>
      <c r="AK7" s="359"/>
      <c r="AL7" s="359"/>
      <c r="AM7" s="359"/>
      <c r="AN7" s="359"/>
      <c r="AO7" s="359"/>
      <c r="AQ7" s="359"/>
      <c r="AR7" s="359"/>
    </row>
    <row r="8" spans="1:44" x14ac:dyDescent="0.2">
      <c r="A8" s="450"/>
      <c r="C8" s="442"/>
      <c r="D8" s="448" t="s">
        <v>397</v>
      </c>
      <c r="E8" s="596"/>
      <c r="G8" s="378" t="s">
        <v>462</v>
      </c>
      <c r="H8" s="378"/>
      <c r="I8" s="400"/>
      <c r="J8" s="449"/>
      <c r="K8" s="379"/>
      <c r="L8" s="379"/>
      <c r="M8" s="369"/>
      <c r="N8" s="359"/>
      <c r="O8" s="359"/>
      <c r="P8" s="359"/>
      <c r="Q8" s="359"/>
      <c r="R8" s="359"/>
      <c r="S8" s="359"/>
      <c r="T8" s="359"/>
      <c r="U8" s="359"/>
      <c r="V8" s="359"/>
      <c r="W8" s="437"/>
      <c r="X8" s="359"/>
      <c r="Y8" s="359"/>
      <c r="Z8" s="359"/>
      <c r="AA8" s="359"/>
      <c r="AB8" s="359"/>
      <c r="AC8" s="359"/>
      <c r="AD8" s="359"/>
      <c r="AE8" s="359"/>
      <c r="AF8" s="438"/>
      <c r="AG8" s="438"/>
      <c r="AH8" s="359"/>
      <c r="AI8" s="359"/>
      <c r="AJ8" s="359"/>
      <c r="AK8" s="359"/>
      <c r="AL8" s="359"/>
      <c r="AM8" s="359"/>
      <c r="AN8" s="359"/>
      <c r="AO8" s="359"/>
      <c r="AQ8" s="359"/>
      <c r="AR8" s="359"/>
    </row>
    <row r="9" spans="1:44" x14ac:dyDescent="0.2">
      <c r="A9" s="450"/>
      <c r="C9" s="442"/>
      <c r="D9" s="448" t="s">
        <v>333</v>
      </c>
      <c r="E9" s="452"/>
      <c r="F9" s="361" t="s">
        <v>1460</v>
      </c>
      <c r="G9" s="576"/>
      <c r="H9" s="378"/>
      <c r="I9" s="400"/>
      <c r="J9" s="454"/>
      <c r="K9" s="455"/>
      <c r="L9" s="455"/>
      <c r="M9" s="359"/>
      <c r="N9" s="359"/>
      <c r="O9" s="359"/>
      <c r="P9" s="359"/>
      <c r="Q9" s="359"/>
      <c r="R9" s="359"/>
      <c r="S9" s="359"/>
      <c r="T9" s="359"/>
      <c r="U9" s="359"/>
      <c r="V9" s="359"/>
      <c r="W9" s="437"/>
      <c r="X9" s="359"/>
      <c r="Y9" s="359"/>
      <c r="Z9" s="359"/>
      <c r="AA9" s="359"/>
      <c r="AB9" s="359"/>
      <c r="AC9" s="359"/>
      <c r="AD9" s="359"/>
      <c r="AE9" s="359"/>
      <c r="AF9" s="438"/>
      <c r="AG9" s="438"/>
      <c r="AH9" s="359"/>
      <c r="AI9" s="359"/>
      <c r="AJ9" s="359"/>
      <c r="AK9" s="359"/>
      <c r="AL9" s="359"/>
      <c r="AM9" s="359"/>
      <c r="AN9" s="359"/>
      <c r="AO9" s="359"/>
      <c r="AQ9" s="359"/>
      <c r="AR9" s="359"/>
    </row>
    <row r="10" spans="1:44" x14ac:dyDescent="0.2">
      <c r="A10" s="450"/>
      <c r="C10" s="442"/>
      <c r="D10" s="382"/>
      <c r="E10" s="382"/>
      <c r="F10" s="378"/>
      <c r="G10" s="378"/>
      <c r="H10" s="378"/>
      <c r="I10" s="400"/>
      <c r="J10" s="454"/>
      <c r="K10" s="455"/>
      <c r="L10" s="455"/>
      <c r="M10" s="359"/>
      <c r="N10" s="359"/>
      <c r="O10" s="359"/>
      <c r="P10" s="359"/>
      <c r="Q10" s="359"/>
      <c r="R10" s="359"/>
      <c r="S10" s="359"/>
      <c r="T10" s="359"/>
      <c r="U10" s="359"/>
      <c r="V10" s="359"/>
      <c r="W10" s="437"/>
      <c r="X10" s="359"/>
      <c r="Y10" s="359"/>
      <c r="Z10" s="359"/>
      <c r="AA10" s="359"/>
      <c r="AB10" s="359"/>
      <c r="AC10" s="359"/>
      <c r="AD10" s="359"/>
      <c r="AE10" s="359"/>
      <c r="AF10" s="438"/>
      <c r="AG10" s="438"/>
      <c r="AH10" s="359"/>
      <c r="AI10" s="359"/>
      <c r="AJ10" s="359"/>
      <c r="AK10" s="359"/>
      <c r="AL10" s="359"/>
      <c r="AM10" s="359"/>
      <c r="AN10" s="359"/>
      <c r="AO10" s="359"/>
      <c r="AQ10" s="359"/>
      <c r="AR10" s="359"/>
    </row>
    <row r="11" spans="1:44" ht="85.5" x14ac:dyDescent="0.2">
      <c r="A11" s="450"/>
      <c r="C11" s="442"/>
      <c r="D11" s="456" t="s">
        <v>1091</v>
      </c>
      <c r="E11" s="426"/>
      <c r="F11" s="400"/>
      <c r="G11" s="400" t="s">
        <v>1453</v>
      </c>
      <c r="J11" s="438"/>
      <c r="K11" s="455"/>
      <c r="L11" s="455"/>
      <c r="M11" s="359"/>
      <c r="N11" s="359"/>
      <c r="O11" s="359"/>
      <c r="P11" s="359"/>
      <c r="Q11" s="359"/>
      <c r="R11" s="359"/>
      <c r="S11" s="359"/>
      <c r="T11" s="359"/>
      <c r="U11" s="359"/>
      <c r="V11" s="359"/>
      <c r="W11" s="437"/>
      <c r="X11" s="359"/>
      <c r="Y11" s="359"/>
      <c r="Z11" s="359"/>
      <c r="AA11" s="359"/>
      <c r="AB11" s="359"/>
      <c r="AC11" s="359"/>
      <c r="AD11" s="359"/>
      <c r="AE11" s="359"/>
      <c r="AF11" s="438"/>
      <c r="AG11" s="438"/>
      <c r="AH11" s="359"/>
      <c r="AI11" s="359"/>
      <c r="AJ11" s="359"/>
      <c r="AK11" s="359"/>
      <c r="AL11" s="359"/>
      <c r="AM11" s="359"/>
      <c r="AN11" s="359"/>
      <c r="AO11" s="359"/>
      <c r="AQ11" s="359"/>
      <c r="AR11" s="359"/>
    </row>
    <row r="12" spans="1:44" x14ac:dyDescent="0.2">
      <c r="A12" s="450"/>
      <c r="C12" s="442"/>
      <c r="D12" s="359"/>
      <c r="E12" s="359"/>
      <c r="F12" s="400"/>
      <c r="G12" s="378"/>
      <c r="J12" s="438"/>
      <c r="K12" s="455"/>
      <c r="L12" s="455"/>
      <c r="M12" s="359"/>
      <c r="N12" s="359"/>
      <c r="O12" s="359"/>
      <c r="P12" s="359"/>
      <c r="Q12" s="359"/>
      <c r="R12" s="359"/>
      <c r="S12" s="359"/>
      <c r="T12" s="359"/>
      <c r="U12" s="359"/>
      <c r="V12" s="359"/>
      <c r="W12" s="437"/>
      <c r="X12" s="359"/>
      <c r="Y12" s="359"/>
      <c r="Z12" s="359"/>
      <c r="AA12" s="359"/>
      <c r="AB12" s="359"/>
      <c r="AC12" s="359"/>
      <c r="AD12" s="359"/>
      <c r="AE12" s="359"/>
      <c r="AF12" s="438"/>
      <c r="AG12" s="438"/>
      <c r="AH12" s="359"/>
      <c r="AI12" s="359"/>
      <c r="AJ12" s="359"/>
      <c r="AK12" s="359"/>
      <c r="AL12" s="359"/>
      <c r="AM12" s="359"/>
      <c r="AN12" s="359"/>
      <c r="AO12" s="359"/>
      <c r="AQ12" s="359"/>
      <c r="AR12" s="359"/>
    </row>
    <row r="13" spans="1:44" ht="63" customHeight="1" x14ac:dyDescent="0.2">
      <c r="A13" s="450"/>
      <c r="D13" s="457" t="s">
        <v>174</v>
      </c>
      <c r="E13" s="458"/>
      <c r="F13" s="400"/>
      <c r="G13" s="400" t="s">
        <v>1454</v>
      </c>
      <c r="H13" s="459"/>
      <c r="J13" s="438"/>
      <c r="K13" s="455"/>
      <c r="L13" s="455"/>
      <c r="M13" s="359"/>
      <c r="N13" s="460"/>
      <c r="O13" s="460"/>
      <c r="P13" s="460"/>
      <c r="Q13" s="359"/>
      <c r="R13" s="359"/>
      <c r="S13" s="359"/>
      <c r="T13" s="359"/>
      <c r="U13" s="359"/>
      <c r="V13" s="359"/>
      <c r="W13" s="437"/>
      <c r="X13" s="359"/>
      <c r="Y13" s="359"/>
      <c r="Z13" s="359"/>
      <c r="AA13" s="359"/>
      <c r="AB13" s="359"/>
      <c r="AC13" s="359"/>
      <c r="AD13" s="359"/>
      <c r="AE13" s="359"/>
      <c r="AF13" s="438"/>
      <c r="AG13" s="438"/>
      <c r="AH13" s="359"/>
      <c r="AI13" s="359"/>
      <c r="AJ13" s="359"/>
      <c r="AK13" s="359"/>
      <c r="AL13" s="359"/>
      <c r="AM13" s="359"/>
      <c r="AN13" s="359"/>
      <c r="AO13" s="359"/>
      <c r="AQ13" s="359"/>
      <c r="AR13" s="359"/>
    </row>
    <row r="14" spans="1:44" ht="14.65" customHeight="1" x14ac:dyDescent="0.2">
      <c r="D14" s="359"/>
      <c r="E14" s="359"/>
      <c r="J14" s="438"/>
      <c r="K14" s="359"/>
      <c r="L14" s="359"/>
      <c r="M14" s="359"/>
      <c r="N14" s="359"/>
      <c r="O14" s="359"/>
      <c r="P14" s="359"/>
      <c r="Q14" s="359"/>
      <c r="R14" s="359"/>
      <c r="S14" s="359"/>
      <c r="T14" s="359"/>
      <c r="U14" s="359"/>
      <c r="V14" s="359"/>
      <c r="W14" s="437"/>
      <c r="X14" s="359"/>
      <c r="Y14" s="359"/>
      <c r="Z14" s="359"/>
      <c r="AA14" s="359"/>
      <c r="AB14" s="359"/>
      <c r="AC14" s="359"/>
      <c r="AD14" s="359"/>
      <c r="AE14" s="359"/>
      <c r="AF14" s="438"/>
      <c r="AG14" s="438"/>
      <c r="AH14" s="359"/>
      <c r="AI14" s="359"/>
      <c r="AJ14" s="359"/>
      <c r="AK14" s="359"/>
      <c r="AL14" s="359"/>
      <c r="AM14" s="606" t="s">
        <v>799</v>
      </c>
      <c r="AN14" s="607"/>
      <c r="AO14" s="608"/>
      <c r="AP14" s="461"/>
      <c r="AQ14" s="359"/>
      <c r="AR14" s="359"/>
    </row>
    <row r="15" spans="1:44" s="468" customFormat="1" ht="57" customHeight="1" x14ac:dyDescent="0.2">
      <c r="A15" s="462" t="s">
        <v>596</v>
      </c>
      <c r="B15" s="440"/>
      <c r="C15" s="463" t="s">
        <v>1156</v>
      </c>
      <c r="D15" s="464" t="s">
        <v>167</v>
      </c>
      <c r="E15" s="464" t="s">
        <v>350</v>
      </c>
      <c r="F15" s="465" t="s">
        <v>1467</v>
      </c>
      <c r="G15" s="464" t="s">
        <v>168</v>
      </c>
      <c r="H15" s="464" t="s">
        <v>169</v>
      </c>
      <c r="I15" s="464" t="s">
        <v>1092</v>
      </c>
      <c r="J15" s="463" t="s">
        <v>1098</v>
      </c>
      <c r="K15" s="463" t="s">
        <v>789</v>
      </c>
      <c r="L15" s="463" t="s">
        <v>785</v>
      </c>
      <c r="M15" s="463" t="s">
        <v>173</v>
      </c>
      <c r="N15" s="463" t="s">
        <v>212</v>
      </c>
      <c r="O15" s="464" t="s">
        <v>421</v>
      </c>
      <c r="P15" s="464" t="s">
        <v>1093</v>
      </c>
      <c r="Q15" s="464" t="s">
        <v>398</v>
      </c>
      <c r="R15" s="464" t="s">
        <v>423</v>
      </c>
      <c r="S15" s="464" t="s">
        <v>213</v>
      </c>
      <c r="T15" s="466" t="s">
        <v>338</v>
      </c>
      <c r="U15" s="466" t="s">
        <v>180</v>
      </c>
      <c r="V15" s="466" t="s">
        <v>175</v>
      </c>
      <c r="W15" s="467" t="s">
        <v>930</v>
      </c>
      <c r="X15" s="467"/>
      <c r="Y15" s="467" t="s">
        <v>181</v>
      </c>
      <c r="Z15" s="467" t="s">
        <v>441</v>
      </c>
      <c r="AA15" s="467" t="s">
        <v>1094</v>
      </c>
      <c r="AB15" s="464" t="s">
        <v>211</v>
      </c>
      <c r="AC15" s="464" t="s">
        <v>210</v>
      </c>
      <c r="AD15" s="464" t="s">
        <v>1095</v>
      </c>
      <c r="AE15" s="464" t="s">
        <v>1471</v>
      </c>
      <c r="AF15" s="464"/>
      <c r="AG15" s="464"/>
      <c r="AH15" s="464" t="s">
        <v>1096</v>
      </c>
      <c r="AI15" s="464" t="s">
        <v>1472</v>
      </c>
      <c r="AJ15" s="464" t="s">
        <v>1097</v>
      </c>
      <c r="AK15" s="464" t="s">
        <v>1473</v>
      </c>
      <c r="AL15" s="465" t="s">
        <v>209</v>
      </c>
      <c r="AM15" s="467" t="s">
        <v>1099</v>
      </c>
      <c r="AN15" s="467" t="s">
        <v>1100</v>
      </c>
      <c r="AO15" s="467" t="s">
        <v>1101</v>
      </c>
      <c r="AQ15" s="437"/>
      <c r="AR15" s="437"/>
    </row>
    <row r="16" spans="1:44" ht="36" hidden="1" customHeight="1" x14ac:dyDescent="0.2">
      <c r="C16" s="469"/>
      <c r="D16" s="470"/>
      <c r="E16" s="469"/>
      <c r="F16" s="471"/>
      <c r="G16" s="471"/>
      <c r="H16" s="471"/>
      <c r="I16" s="471"/>
      <c r="J16" s="471"/>
      <c r="K16" s="471"/>
      <c r="L16" s="471"/>
      <c r="M16" s="471"/>
      <c r="N16" s="471"/>
      <c r="O16" s="472"/>
      <c r="P16" s="473"/>
      <c r="Q16" s="471"/>
      <c r="R16" s="472"/>
      <c r="S16" s="474"/>
      <c r="T16" s="471"/>
      <c r="U16" s="475"/>
      <c r="V16" s="471"/>
      <c r="W16" s="476"/>
      <c r="X16" s="476"/>
      <c r="Y16" s="471"/>
      <c r="Z16" s="471"/>
      <c r="AA16" s="471"/>
      <c r="AB16" s="477"/>
      <c r="AC16" s="477"/>
      <c r="AD16" s="471"/>
      <c r="AE16" s="471"/>
      <c r="AF16" s="471"/>
      <c r="AG16" s="471"/>
      <c r="AH16" s="469"/>
      <c r="AI16" s="469"/>
      <c r="AJ16" s="469"/>
      <c r="AK16" s="469"/>
      <c r="AL16" s="471"/>
      <c r="AM16" s="478"/>
      <c r="AN16" s="478"/>
      <c r="AO16" s="478"/>
      <c r="AQ16" s="359"/>
      <c r="AR16" s="359"/>
    </row>
    <row r="17" spans="1:44" ht="18" hidden="1" x14ac:dyDescent="0.2">
      <c r="A17" s="440"/>
      <c r="C17" s="479"/>
      <c r="D17" s="480"/>
      <c r="E17" s="481"/>
      <c r="F17" s="482"/>
      <c r="G17" s="480"/>
      <c r="H17" s="480"/>
      <c r="I17" s="483"/>
      <c r="J17" s="484"/>
      <c r="K17" s="480"/>
      <c r="L17" s="483"/>
      <c r="M17" s="480"/>
      <c r="N17" s="480"/>
      <c r="O17" s="480"/>
      <c r="P17" s="480"/>
      <c r="Q17" s="480"/>
      <c r="R17" s="480"/>
      <c r="S17" s="480"/>
      <c r="T17" s="480"/>
      <c r="U17" s="483"/>
      <c r="V17" s="480"/>
      <c r="W17" s="483"/>
      <c r="X17" s="484"/>
      <c r="Y17" s="480"/>
      <c r="Z17" s="483"/>
      <c r="AA17" s="480"/>
      <c r="AB17" s="485"/>
      <c r="AC17" s="485"/>
      <c r="AD17" s="480"/>
      <c r="AE17" s="480"/>
      <c r="AF17" s="480"/>
      <c r="AG17" s="480"/>
      <c r="AH17" s="480"/>
      <c r="AI17" s="480"/>
      <c r="AJ17" s="480"/>
      <c r="AK17" s="480"/>
      <c r="AL17" s="480"/>
      <c r="AM17" s="486"/>
      <c r="AN17" s="486"/>
      <c r="AO17" s="486"/>
      <c r="AQ17" s="359"/>
      <c r="AR17" s="359"/>
    </row>
    <row r="18" spans="1:44" ht="42" customHeight="1" x14ac:dyDescent="0.2">
      <c r="A18" s="440" t="s">
        <v>518</v>
      </c>
      <c r="B18" s="440">
        <v>1</v>
      </c>
      <c r="C18" s="487"/>
      <c r="D18" s="487"/>
      <c r="E18" s="487"/>
      <c r="F18" s="487"/>
      <c r="G18" s="487"/>
      <c r="H18" s="487"/>
      <c r="I18" s="487"/>
      <c r="J18" s="487"/>
      <c r="K18" s="597"/>
      <c r="L18" s="597"/>
      <c r="M18" s="488"/>
      <c r="N18" s="489"/>
      <c r="O18" s="487"/>
      <c r="P18" s="489"/>
      <c r="Q18" s="489"/>
      <c r="R18" s="487"/>
      <c r="S18" s="488"/>
      <c r="T18" s="487"/>
      <c r="U18" s="487"/>
      <c r="V18" s="487"/>
      <c r="W18" s="487"/>
      <c r="X18" s="487"/>
      <c r="Y18" s="488"/>
      <c r="Z18" s="487"/>
      <c r="AA18" s="597"/>
      <c r="AB18" s="487"/>
      <c r="AC18" s="487"/>
      <c r="AD18" s="490"/>
      <c r="AE18" s="577"/>
      <c r="AF18" s="490"/>
      <c r="AG18" s="491"/>
      <c r="AH18" s="490"/>
      <c r="AI18" s="577"/>
      <c r="AJ18" s="490"/>
      <c r="AK18" s="577"/>
      <c r="AL18" s="487"/>
      <c r="AM18" s="493"/>
      <c r="AN18" s="599"/>
      <c r="AO18" s="493"/>
      <c r="AP18" s="439">
        <v>0</v>
      </c>
      <c r="AQ18" s="359"/>
      <c r="AR18" s="359"/>
    </row>
    <row r="19" spans="1:44" ht="42" customHeight="1" x14ac:dyDescent="0.2">
      <c r="A19" s="440" t="s">
        <v>1150</v>
      </c>
      <c r="B19" s="440">
        <f>IF(ISBLANK(C19),0,1)</f>
        <v>0</v>
      </c>
      <c r="C19" s="487"/>
      <c r="D19" s="487"/>
      <c r="E19" s="487"/>
      <c r="F19" s="487"/>
      <c r="G19" s="487"/>
      <c r="H19" s="487"/>
      <c r="I19" s="487"/>
      <c r="J19" s="487"/>
      <c r="K19" s="597"/>
      <c r="L19" s="597"/>
      <c r="M19" s="488"/>
      <c r="N19" s="487"/>
      <c r="O19" s="487"/>
      <c r="P19" s="487"/>
      <c r="Q19" s="489"/>
      <c r="R19" s="487"/>
      <c r="S19" s="488"/>
      <c r="T19" s="487"/>
      <c r="U19" s="487"/>
      <c r="V19" s="487"/>
      <c r="W19" s="487"/>
      <c r="X19" s="487"/>
      <c r="Y19" s="488"/>
      <c r="Z19" s="487"/>
      <c r="AA19" s="597"/>
      <c r="AB19" s="487"/>
      <c r="AC19" s="487"/>
      <c r="AD19" s="490"/>
      <c r="AE19" s="577"/>
      <c r="AF19" s="490"/>
      <c r="AG19" s="491"/>
      <c r="AH19" s="490"/>
      <c r="AI19" s="577"/>
      <c r="AJ19" s="490"/>
      <c r="AK19" s="577"/>
      <c r="AL19" s="487"/>
      <c r="AM19" s="493"/>
      <c r="AN19" s="599"/>
      <c r="AO19" s="493"/>
      <c r="AP19" s="439">
        <v>0</v>
      </c>
      <c r="AQ19" s="359"/>
      <c r="AR19" s="359"/>
    </row>
    <row r="20" spans="1:44" ht="42" customHeight="1" x14ac:dyDescent="0.2">
      <c r="A20" s="440"/>
      <c r="B20" s="440">
        <f>IF(ISBLANK(C20),0,1)</f>
        <v>0</v>
      </c>
      <c r="C20" s="487"/>
      <c r="D20" s="487"/>
      <c r="E20" s="487"/>
      <c r="F20" s="487"/>
      <c r="G20" s="487"/>
      <c r="H20" s="487"/>
      <c r="I20" s="487"/>
      <c r="J20" s="487"/>
      <c r="K20" s="597"/>
      <c r="L20" s="597"/>
      <c r="M20" s="488"/>
      <c r="N20" s="487"/>
      <c r="O20" s="487"/>
      <c r="P20" s="487"/>
      <c r="Q20" s="489"/>
      <c r="R20" s="487"/>
      <c r="S20" s="488"/>
      <c r="T20" s="487"/>
      <c r="U20" s="487"/>
      <c r="V20" s="487"/>
      <c r="W20" s="487"/>
      <c r="X20" s="487"/>
      <c r="Y20" s="488"/>
      <c r="Z20" s="487"/>
      <c r="AA20" s="597"/>
      <c r="AB20" s="487"/>
      <c r="AC20" s="487"/>
      <c r="AD20" s="490"/>
      <c r="AE20" s="577"/>
      <c r="AF20" s="490"/>
      <c r="AG20" s="491"/>
      <c r="AH20" s="490"/>
      <c r="AI20" s="577"/>
      <c r="AJ20" s="490"/>
      <c r="AK20" s="577"/>
      <c r="AL20" s="487"/>
      <c r="AM20" s="493"/>
      <c r="AN20" s="599"/>
      <c r="AO20" s="493"/>
      <c r="AP20" s="439">
        <v>0</v>
      </c>
      <c r="AQ20" s="359"/>
      <c r="AR20" s="359"/>
    </row>
    <row r="21" spans="1:44" ht="42" customHeight="1" x14ac:dyDescent="0.2">
      <c r="B21" s="440">
        <f t="shared" ref="B21:B84" si="0">IF(ISBLANK(C21),0,1)</f>
        <v>0</v>
      </c>
      <c r="C21" s="487"/>
      <c r="D21" s="487"/>
      <c r="E21" s="487"/>
      <c r="F21" s="487"/>
      <c r="G21" s="487"/>
      <c r="H21" s="487"/>
      <c r="I21" s="487"/>
      <c r="J21" s="487"/>
      <c r="K21" s="597"/>
      <c r="L21" s="597"/>
      <c r="M21" s="488"/>
      <c r="N21" s="487"/>
      <c r="O21" s="487"/>
      <c r="P21" s="487"/>
      <c r="Q21" s="489"/>
      <c r="R21" s="487"/>
      <c r="S21" s="488"/>
      <c r="T21" s="487"/>
      <c r="U21" s="487"/>
      <c r="V21" s="487"/>
      <c r="W21" s="487"/>
      <c r="X21" s="487"/>
      <c r="Y21" s="488"/>
      <c r="Z21" s="487"/>
      <c r="AA21" s="597"/>
      <c r="AB21" s="487"/>
      <c r="AC21" s="487"/>
      <c r="AD21" s="490"/>
      <c r="AE21" s="577"/>
      <c r="AF21" s="490"/>
      <c r="AG21" s="491"/>
      <c r="AH21" s="490"/>
      <c r="AI21" s="577"/>
      <c r="AJ21" s="490"/>
      <c r="AK21" s="577"/>
      <c r="AL21" s="487"/>
      <c r="AM21" s="493"/>
      <c r="AN21" s="599"/>
      <c r="AO21" s="493"/>
      <c r="AP21" s="439">
        <v>0</v>
      </c>
      <c r="AQ21" s="359"/>
      <c r="AR21" s="359"/>
    </row>
    <row r="22" spans="1:44" ht="42" customHeight="1" x14ac:dyDescent="0.2">
      <c r="B22" s="440">
        <f t="shared" si="0"/>
        <v>0</v>
      </c>
      <c r="C22" s="487"/>
      <c r="D22" s="487"/>
      <c r="E22" s="487"/>
      <c r="F22" s="487"/>
      <c r="G22" s="487"/>
      <c r="H22" s="487"/>
      <c r="I22" s="487"/>
      <c r="J22" s="487"/>
      <c r="K22" s="597"/>
      <c r="L22" s="597"/>
      <c r="M22" s="488"/>
      <c r="N22" s="487"/>
      <c r="O22" s="487"/>
      <c r="P22" s="487"/>
      <c r="Q22" s="489"/>
      <c r="R22" s="487"/>
      <c r="S22" s="488"/>
      <c r="T22" s="487"/>
      <c r="U22" s="487"/>
      <c r="V22" s="487"/>
      <c r="W22" s="487"/>
      <c r="X22" s="487"/>
      <c r="Y22" s="488"/>
      <c r="Z22" s="487"/>
      <c r="AA22" s="597"/>
      <c r="AB22" s="487"/>
      <c r="AC22" s="487"/>
      <c r="AD22" s="490"/>
      <c r="AE22" s="577"/>
      <c r="AF22" s="490"/>
      <c r="AG22" s="491"/>
      <c r="AH22" s="490"/>
      <c r="AI22" s="577"/>
      <c r="AJ22" s="490"/>
      <c r="AK22" s="577"/>
      <c r="AL22" s="487"/>
      <c r="AM22" s="493"/>
      <c r="AN22" s="599"/>
      <c r="AO22" s="493"/>
      <c r="AP22" s="439">
        <v>0</v>
      </c>
      <c r="AQ22" s="359"/>
      <c r="AR22" s="359"/>
    </row>
    <row r="23" spans="1:44" ht="42" customHeight="1" x14ac:dyDescent="0.2">
      <c r="B23" s="440">
        <f t="shared" si="0"/>
        <v>0</v>
      </c>
      <c r="C23" s="487"/>
      <c r="D23" s="487"/>
      <c r="E23" s="487"/>
      <c r="F23" s="487"/>
      <c r="G23" s="487"/>
      <c r="H23" s="487"/>
      <c r="I23" s="487"/>
      <c r="J23" s="487" t="str">
        <f t="shared" ref="J23:J82" si="1">RIGHT(I23,4)</f>
        <v/>
      </c>
      <c r="K23" s="597"/>
      <c r="L23" s="597"/>
      <c r="M23" s="488"/>
      <c r="N23" s="487"/>
      <c r="O23" s="487"/>
      <c r="P23" s="487"/>
      <c r="Q23" s="489"/>
      <c r="R23" s="487"/>
      <c r="S23" s="488"/>
      <c r="T23" s="487"/>
      <c r="U23" s="487"/>
      <c r="V23" s="487"/>
      <c r="W23" s="487"/>
      <c r="X23" s="487"/>
      <c r="Y23" s="488"/>
      <c r="Z23" s="487"/>
      <c r="AA23" s="597"/>
      <c r="AB23" s="487"/>
      <c r="AC23" s="487"/>
      <c r="AD23" s="490"/>
      <c r="AE23" s="577"/>
      <c r="AF23" s="490"/>
      <c r="AG23" s="491"/>
      <c r="AH23" s="490"/>
      <c r="AI23" s="577"/>
      <c r="AJ23" s="490"/>
      <c r="AK23" s="577"/>
      <c r="AL23" s="487"/>
      <c r="AM23" s="493"/>
      <c r="AN23" s="599"/>
      <c r="AO23" s="493"/>
      <c r="AP23" s="439">
        <v>0</v>
      </c>
      <c r="AQ23" s="359"/>
      <c r="AR23" s="359"/>
    </row>
    <row r="24" spans="1:44" ht="42" customHeight="1" x14ac:dyDescent="0.2">
      <c r="B24" s="440">
        <f t="shared" si="0"/>
        <v>0</v>
      </c>
      <c r="C24" s="487"/>
      <c r="D24" s="487"/>
      <c r="E24" s="487"/>
      <c r="F24" s="487"/>
      <c r="G24" s="487"/>
      <c r="H24" s="487"/>
      <c r="I24" s="487"/>
      <c r="J24" s="487" t="str">
        <f t="shared" si="1"/>
        <v/>
      </c>
      <c r="K24" s="597"/>
      <c r="L24" s="597"/>
      <c r="M24" s="488"/>
      <c r="N24" s="487"/>
      <c r="O24" s="487"/>
      <c r="P24" s="487"/>
      <c r="Q24" s="489"/>
      <c r="R24" s="487"/>
      <c r="S24" s="488"/>
      <c r="T24" s="487"/>
      <c r="U24" s="487"/>
      <c r="V24" s="487"/>
      <c r="W24" s="487"/>
      <c r="X24" s="487"/>
      <c r="Y24" s="488"/>
      <c r="Z24" s="487"/>
      <c r="AA24" s="597"/>
      <c r="AB24" s="487"/>
      <c r="AC24" s="487"/>
      <c r="AD24" s="490"/>
      <c r="AE24" s="577"/>
      <c r="AF24" s="490"/>
      <c r="AG24" s="491"/>
      <c r="AH24" s="490"/>
      <c r="AI24" s="577"/>
      <c r="AJ24" s="490"/>
      <c r="AK24" s="577"/>
      <c r="AL24" s="487"/>
      <c r="AM24" s="493"/>
      <c r="AN24" s="599"/>
      <c r="AO24" s="493"/>
      <c r="AP24" s="439">
        <v>0</v>
      </c>
      <c r="AQ24" s="359"/>
      <c r="AR24" s="359"/>
    </row>
    <row r="25" spans="1:44" ht="42" customHeight="1" x14ac:dyDescent="0.2">
      <c r="B25" s="440">
        <f t="shared" si="0"/>
        <v>0</v>
      </c>
      <c r="C25" s="487"/>
      <c r="D25" s="487"/>
      <c r="E25" s="487"/>
      <c r="F25" s="487"/>
      <c r="G25" s="487"/>
      <c r="H25" s="487"/>
      <c r="I25" s="487"/>
      <c r="J25" s="487" t="str">
        <f t="shared" si="1"/>
        <v/>
      </c>
      <c r="K25" s="597"/>
      <c r="L25" s="597"/>
      <c r="M25" s="488"/>
      <c r="N25" s="487"/>
      <c r="O25" s="487"/>
      <c r="P25" s="487"/>
      <c r="Q25" s="489"/>
      <c r="R25" s="487"/>
      <c r="S25" s="488"/>
      <c r="T25" s="487"/>
      <c r="U25" s="487"/>
      <c r="V25" s="487"/>
      <c r="W25" s="487"/>
      <c r="X25" s="487"/>
      <c r="Y25" s="488"/>
      <c r="Z25" s="487"/>
      <c r="AA25" s="597"/>
      <c r="AB25" s="487"/>
      <c r="AC25" s="487"/>
      <c r="AD25" s="490"/>
      <c r="AE25" s="577"/>
      <c r="AF25" s="490"/>
      <c r="AG25" s="491"/>
      <c r="AH25" s="490"/>
      <c r="AI25" s="577"/>
      <c r="AJ25" s="490"/>
      <c r="AK25" s="577"/>
      <c r="AL25" s="487"/>
      <c r="AM25" s="493"/>
      <c r="AN25" s="599"/>
      <c r="AO25" s="493"/>
      <c r="AP25" s="439">
        <v>0</v>
      </c>
      <c r="AQ25" s="359"/>
      <c r="AR25" s="359"/>
    </row>
    <row r="26" spans="1:44" ht="42" customHeight="1" x14ac:dyDescent="0.2">
      <c r="B26" s="440">
        <f t="shared" si="0"/>
        <v>0</v>
      </c>
      <c r="C26" s="487"/>
      <c r="D26" s="487"/>
      <c r="E26" s="487"/>
      <c r="F26" s="487"/>
      <c r="G26" s="487"/>
      <c r="H26" s="487"/>
      <c r="I26" s="487"/>
      <c r="J26" s="487" t="str">
        <f t="shared" si="1"/>
        <v/>
      </c>
      <c r="K26" s="597"/>
      <c r="L26" s="597"/>
      <c r="M26" s="488"/>
      <c r="N26" s="487"/>
      <c r="O26" s="487"/>
      <c r="P26" s="487"/>
      <c r="Q26" s="489"/>
      <c r="R26" s="487"/>
      <c r="S26" s="488"/>
      <c r="T26" s="487"/>
      <c r="U26" s="487"/>
      <c r="V26" s="487"/>
      <c r="W26" s="487"/>
      <c r="X26" s="487"/>
      <c r="Y26" s="488"/>
      <c r="Z26" s="487"/>
      <c r="AA26" s="597"/>
      <c r="AB26" s="487"/>
      <c r="AC26" s="487"/>
      <c r="AD26" s="490"/>
      <c r="AE26" s="577"/>
      <c r="AF26" s="490"/>
      <c r="AG26" s="491"/>
      <c r="AH26" s="490"/>
      <c r="AI26" s="577"/>
      <c r="AJ26" s="490"/>
      <c r="AK26" s="577"/>
      <c r="AL26" s="487"/>
      <c r="AM26" s="493"/>
      <c r="AN26" s="599"/>
      <c r="AO26" s="493"/>
      <c r="AP26" s="439">
        <v>0</v>
      </c>
      <c r="AQ26" s="359"/>
      <c r="AR26" s="359"/>
    </row>
    <row r="27" spans="1:44" ht="42" customHeight="1" x14ac:dyDescent="0.2">
      <c r="B27" s="440">
        <f t="shared" si="0"/>
        <v>0</v>
      </c>
      <c r="C27" s="487"/>
      <c r="D27" s="487"/>
      <c r="E27" s="487"/>
      <c r="F27" s="487"/>
      <c r="G27" s="487"/>
      <c r="H27" s="487"/>
      <c r="I27" s="487"/>
      <c r="J27" s="487" t="str">
        <f t="shared" si="1"/>
        <v/>
      </c>
      <c r="K27" s="597"/>
      <c r="L27" s="597"/>
      <c r="M27" s="488"/>
      <c r="N27" s="487"/>
      <c r="O27" s="487"/>
      <c r="P27" s="487"/>
      <c r="Q27" s="489"/>
      <c r="R27" s="487"/>
      <c r="S27" s="488"/>
      <c r="T27" s="487"/>
      <c r="U27" s="487"/>
      <c r="V27" s="487"/>
      <c r="W27" s="487"/>
      <c r="X27" s="487"/>
      <c r="Y27" s="488"/>
      <c r="Z27" s="487"/>
      <c r="AA27" s="597"/>
      <c r="AB27" s="487"/>
      <c r="AC27" s="487"/>
      <c r="AD27" s="490"/>
      <c r="AE27" s="577"/>
      <c r="AF27" s="490"/>
      <c r="AG27" s="491"/>
      <c r="AH27" s="490"/>
      <c r="AI27" s="577"/>
      <c r="AJ27" s="490"/>
      <c r="AK27" s="577"/>
      <c r="AL27" s="487"/>
      <c r="AM27" s="493"/>
      <c r="AN27" s="599"/>
      <c r="AO27" s="493"/>
      <c r="AP27" s="439">
        <v>0</v>
      </c>
      <c r="AQ27" s="359"/>
      <c r="AR27" s="359"/>
    </row>
    <row r="28" spans="1:44" ht="42" customHeight="1" x14ac:dyDescent="0.2">
      <c r="B28" s="440">
        <f t="shared" si="0"/>
        <v>0</v>
      </c>
      <c r="C28" s="487"/>
      <c r="D28" s="487"/>
      <c r="E28" s="487"/>
      <c r="F28" s="487"/>
      <c r="G28" s="487"/>
      <c r="H28" s="487"/>
      <c r="I28" s="487"/>
      <c r="J28" s="487" t="str">
        <f t="shared" si="1"/>
        <v/>
      </c>
      <c r="K28" s="597"/>
      <c r="L28" s="597"/>
      <c r="M28" s="488"/>
      <c r="N28" s="487"/>
      <c r="O28" s="487"/>
      <c r="P28" s="487"/>
      <c r="Q28" s="489"/>
      <c r="R28" s="487"/>
      <c r="S28" s="488"/>
      <c r="T28" s="487"/>
      <c r="U28" s="487"/>
      <c r="V28" s="487"/>
      <c r="W28" s="487"/>
      <c r="X28" s="487"/>
      <c r="Y28" s="488"/>
      <c r="Z28" s="487"/>
      <c r="AA28" s="597"/>
      <c r="AB28" s="487"/>
      <c r="AC28" s="487"/>
      <c r="AD28" s="490"/>
      <c r="AE28" s="577"/>
      <c r="AF28" s="490"/>
      <c r="AG28" s="491"/>
      <c r="AH28" s="490"/>
      <c r="AI28" s="577"/>
      <c r="AJ28" s="490"/>
      <c r="AK28" s="577"/>
      <c r="AL28" s="487"/>
      <c r="AM28" s="493"/>
      <c r="AN28" s="599"/>
      <c r="AO28" s="493"/>
      <c r="AP28" s="439">
        <v>0</v>
      </c>
      <c r="AQ28" s="359"/>
      <c r="AR28" s="359"/>
    </row>
    <row r="29" spans="1:44" s="494" customFormat="1" ht="42" customHeight="1" x14ac:dyDescent="0.2">
      <c r="A29" s="361"/>
      <c r="B29" s="440">
        <f t="shared" si="0"/>
        <v>0</v>
      </c>
      <c r="C29" s="487"/>
      <c r="D29" s="487"/>
      <c r="E29" s="487"/>
      <c r="F29" s="487"/>
      <c r="G29" s="487"/>
      <c r="H29" s="487"/>
      <c r="I29" s="487"/>
      <c r="J29" s="487" t="str">
        <f t="shared" si="1"/>
        <v/>
      </c>
      <c r="K29" s="597"/>
      <c r="L29" s="597"/>
      <c r="M29" s="488"/>
      <c r="N29" s="487"/>
      <c r="O29" s="487"/>
      <c r="P29" s="487"/>
      <c r="Q29" s="489"/>
      <c r="R29" s="487"/>
      <c r="S29" s="488"/>
      <c r="T29" s="487"/>
      <c r="U29" s="487"/>
      <c r="V29" s="487"/>
      <c r="W29" s="487"/>
      <c r="X29" s="487"/>
      <c r="Y29" s="488"/>
      <c r="Z29" s="487"/>
      <c r="AA29" s="597"/>
      <c r="AB29" s="487"/>
      <c r="AC29" s="487"/>
      <c r="AD29" s="490"/>
      <c r="AE29" s="577"/>
      <c r="AF29" s="490"/>
      <c r="AG29" s="491"/>
      <c r="AH29" s="490"/>
      <c r="AI29" s="577"/>
      <c r="AJ29" s="490"/>
      <c r="AK29" s="577"/>
      <c r="AL29" s="487"/>
      <c r="AM29" s="493"/>
      <c r="AN29" s="599"/>
      <c r="AO29" s="493"/>
      <c r="AQ29" s="359"/>
      <c r="AR29" s="359"/>
    </row>
    <row r="30" spans="1:44" ht="42" customHeight="1" x14ac:dyDescent="0.2">
      <c r="B30" s="440">
        <f t="shared" si="0"/>
        <v>0</v>
      </c>
      <c r="C30" s="487"/>
      <c r="D30" s="487"/>
      <c r="E30" s="487"/>
      <c r="F30" s="487"/>
      <c r="G30" s="487"/>
      <c r="H30" s="487"/>
      <c r="I30" s="487"/>
      <c r="J30" s="487" t="str">
        <f t="shared" si="1"/>
        <v/>
      </c>
      <c r="K30" s="597"/>
      <c r="L30" s="597"/>
      <c r="M30" s="488"/>
      <c r="N30" s="487"/>
      <c r="O30" s="487"/>
      <c r="P30" s="487"/>
      <c r="Q30" s="489"/>
      <c r="R30" s="487"/>
      <c r="S30" s="488"/>
      <c r="T30" s="487"/>
      <c r="U30" s="487"/>
      <c r="V30" s="487"/>
      <c r="W30" s="487"/>
      <c r="X30" s="487"/>
      <c r="Y30" s="488"/>
      <c r="Z30" s="487"/>
      <c r="AA30" s="597"/>
      <c r="AB30" s="487"/>
      <c r="AC30" s="487"/>
      <c r="AD30" s="490"/>
      <c r="AE30" s="577"/>
      <c r="AF30" s="490"/>
      <c r="AG30" s="491"/>
      <c r="AH30" s="490"/>
      <c r="AI30" s="577"/>
      <c r="AJ30" s="490"/>
      <c r="AK30" s="577"/>
      <c r="AL30" s="487"/>
      <c r="AM30" s="493"/>
      <c r="AN30" s="599"/>
      <c r="AO30" s="493"/>
      <c r="AQ30" s="359"/>
      <c r="AR30" s="359"/>
    </row>
    <row r="31" spans="1:44" ht="42" customHeight="1" x14ac:dyDescent="0.2">
      <c r="B31" s="440">
        <f t="shared" si="0"/>
        <v>0</v>
      </c>
      <c r="C31" s="487"/>
      <c r="D31" s="487"/>
      <c r="E31" s="487"/>
      <c r="F31" s="487"/>
      <c r="G31" s="487"/>
      <c r="H31" s="487"/>
      <c r="I31" s="487"/>
      <c r="J31" s="487" t="str">
        <f t="shared" si="1"/>
        <v/>
      </c>
      <c r="K31" s="597"/>
      <c r="L31" s="597"/>
      <c r="M31" s="488"/>
      <c r="N31" s="487"/>
      <c r="O31" s="487"/>
      <c r="P31" s="487"/>
      <c r="Q31" s="489"/>
      <c r="R31" s="487"/>
      <c r="S31" s="488"/>
      <c r="T31" s="487"/>
      <c r="U31" s="487"/>
      <c r="V31" s="487"/>
      <c r="W31" s="487"/>
      <c r="X31" s="487"/>
      <c r="Y31" s="488"/>
      <c r="Z31" s="487"/>
      <c r="AA31" s="597"/>
      <c r="AB31" s="487"/>
      <c r="AC31" s="487"/>
      <c r="AD31" s="490"/>
      <c r="AE31" s="577"/>
      <c r="AF31" s="490"/>
      <c r="AG31" s="491"/>
      <c r="AH31" s="490"/>
      <c r="AI31" s="577"/>
      <c r="AJ31" s="490"/>
      <c r="AK31" s="577"/>
      <c r="AL31" s="487"/>
      <c r="AM31" s="493"/>
      <c r="AN31" s="599"/>
      <c r="AO31" s="493"/>
      <c r="AQ31" s="359"/>
      <c r="AR31" s="359"/>
    </row>
    <row r="32" spans="1:44" ht="42" customHeight="1" x14ac:dyDescent="0.2">
      <c r="B32" s="440">
        <f t="shared" si="0"/>
        <v>0</v>
      </c>
      <c r="C32" s="487"/>
      <c r="D32" s="487"/>
      <c r="E32" s="487"/>
      <c r="F32" s="487"/>
      <c r="G32" s="487"/>
      <c r="H32" s="487"/>
      <c r="I32" s="487"/>
      <c r="J32" s="487" t="str">
        <f t="shared" si="1"/>
        <v/>
      </c>
      <c r="K32" s="597"/>
      <c r="L32" s="597"/>
      <c r="M32" s="488"/>
      <c r="N32" s="487"/>
      <c r="O32" s="487"/>
      <c r="P32" s="487"/>
      <c r="Q32" s="489"/>
      <c r="R32" s="487"/>
      <c r="S32" s="488"/>
      <c r="T32" s="487"/>
      <c r="U32" s="487"/>
      <c r="V32" s="487"/>
      <c r="W32" s="487"/>
      <c r="X32" s="487"/>
      <c r="Y32" s="488"/>
      <c r="Z32" s="487"/>
      <c r="AA32" s="597"/>
      <c r="AB32" s="487"/>
      <c r="AC32" s="487"/>
      <c r="AD32" s="490"/>
      <c r="AE32" s="577"/>
      <c r="AF32" s="490"/>
      <c r="AG32" s="491"/>
      <c r="AH32" s="490"/>
      <c r="AI32" s="577"/>
      <c r="AJ32" s="490"/>
      <c r="AK32" s="577"/>
      <c r="AL32" s="487"/>
      <c r="AM32" s="493"/>
      <c r="AN32" s="599"/>
      <c r="AO32" s="493"/>
      <c r="AQ32" s="359"/>
      <c r="AR32" s="359"/>
    </row>
    <row r="33" spans="1:44" ht="42" customHeight="1" x14ac:dyDescent="0.2">
      <c r="B33" s="440">
        <f t="shared" si="0"/>
        <v>0</v>
      </c>
      <c r="C33" s="487"/>
      <c r="D33" s="487"/>
      <c r="E33" s="487"/>
      <c r="F33" s="487"/>
      <c r="G33" s="487"/>
      <c r="H33" s="487"/>
      <c r="I33" s="487"/>
      <c r="J33" s="487" t="str">
        <f t="shared" si="1"/>
        <v/>
      </c>
      <c r="K33" s="597"/>
      <c r="L33" s="597"/>
      <c r="M33" s="488"/>
      <c r="N33" s="487"/>
      <c r="O33" s="487"/>
      <c r="P33" s="487"/>
      <c r="Q33" s="489"/>
      <c r="R33" s="487"/>
      <c r="S33" s="488"/>
      <c r="T33" s="487"/>
      <c r="U33" s="487"/>
      <c r="V33" s="487"/>
      <c r="W33" s="487"/>
      <c r="X33" s="487"/>
      <c r="Y33" s="488"/>
      <c r="Z33" s="487"/>
      <c r="AA33" s="597"/>
      <c r="AB33" s="487"/>
      <c r="AC33" s="487"/>
      <c r="AD33" s="490"/>
      <c r="AE33" s="577"/>
      <c r="AF33" s="490"/>
      <c r="AG33" s="491"/>
      <c r="AH33" s="490"/>
      <c r="AI33" s="577"/>
      <c r="AJ33" s="490"/>
      <c r="AK33" s="577"/>
      <c r="AL33" s="487"/>
      <c r="AM33" s="493"/>
      <c r="AN33" s="599"/>
      <c r="AO33" s="493"/>
      <c r="AQ33" s="359"/>
      <c r="AR33" s="359"/>
    </row>
    <row r="34" spans="1:44" s="494" customFormat="1" ht="42" customHeight="1" x14ac:dyDescent="0.2">
      <c r="A34" s="361"/>
      <c r="B34" s="440">
        <f t="shared" si="0"/>
        <v>0</v>
      </c>
      <c r="C34" s="487"/>
      <c r="D34" s="487"/>
      <c r="E34" s="487"/>
      <c r="F34" s="487"/>
      <c r="G34" s="487"/>
      <c r="H34" s="487"/>
      <c r="I34" s="487"/>
      <c r="J34" s="487" t="str">
        <f t="shared" si="1"/>
        <v/>
      </c>
      <c r="K34" s="597"/>
      <c r="L34" s="597"/>
      <c r="M34" s="488"/>
      <c r="N34" s="487"/>
      <c r="O34" s="487"/>
      <c r="P34" s="487"/>
      <c r="Q34" s="489"/>
      <c r="R34" s="487"/>
      <c r="S34" s="488"/>
      <c r="T34" s="487"/>
      <c r="U34" s="487"/>
      <c r="V34" s="487"/>
      <c r="W34" s="487"/>
      <c r="X34" s="487"/>
      <c r="Y34" s="488"/>
      <c r="Z34" s="487"/>
      <c r="AA34" s="597"/>
      <c r="AB34" s="487"/>
      <c r="AC34" s="487"/>
      <c r="AD34" s="490"/>
      <c r="AE34" s="577"/>
      <c r="AF34" s="490"/>
      <c r="AG34" s="491"/>
      <c r="AH34" s="490"/>
      <c r="AI34" s="577"/>
      <c r="AJ34" s="490"/>
      <c r="AK34" s="577"/>
      <c r="AL34" s="487"/>
      <c r="AM34" s="493"/>
      <c r="AN34" s="599"/>
      <c r="AO34" s="493"/>
      <c r="AQ34" s="359"/>
      <c r="AR34" s="359"/>
    </row>
    <row r="35" spans="1:44" ht="42" customHeight="1" x14ac:dyDescent="0.2">
      <c r="B35" s="440">
        <f t="shared" si="0"/>
        <v>0</v>
      </c>
      <c r="C35" s="487"/>
      <c r="D35" s="487"/>
      <c r="E35" s="487"/>
      <c r="F35" s="487"/>
      <c r="G35" s="487"/>
      <c r="H35" s="487"/>
      <c r="I35" s="487"/>
      <c r="J35" s="487" t="str">
        <f t="shared" si="1"/>
        <v/>
      </c>
      <c r="K35" s="597"/>
      <c r="L35" s="597"/>
      <c r="M35" s="488"/>
      <c r="N35" s="487"/>
      <c r="O35" s="487"/>
      <c r="P35" s="487"/>
      <c r="Q35" s="489"/>
      <c r="R35" s="487"/>
      <c r="S35" s="488"/>
      <c r="T35" s="487"/>
      <c r="U35" s="487"/>
      <c r="V35" s="487"/>
      <c r="W35" s="487"/>
      <c r="X35" s="487"/>
      <c r="Y35" s="488"/>
      <c r="Z35" s="487"/>
      <c r="AA35" s="597"/>
      <c r="AB35" s="487"/>
      <c r="AC35" s="487"/>
      <c r="AD35" s="490"/>
      <c r="AE35" s="577"/>
      <c r="AF35" s="490"/>
      <c r="AG35" s="491"/>
      <c r="AH35" s="490"/>
      <c r="AI35" s="577"/>
      <c r="AJ35" s="490"/>
      <c r="AK35" s="577"/>
      <c r="AL35" s="487"/>
      <c r="AM35" s="493"/>
      <c r="AN35" s="599"/>
      <c r="AO35" s="493"/>
      <c r="AQ35" s="359"/>
      <c r="AR35" s="359"/>
    </row>
    <row r="36" spans="1:44" ht="42" customHeight="1" x14ac:dyDescent="0.2">
      <c r="B36" s="440">
        <f t="shared" si="0"/>
        <v>0</v>
      </c>
      <c r="C36" s="487"/>
      <c r="D36" s="487"/>
      <c r="E36" s="487"/>
      <c r="F36" s="487"/>
      <c r="G36" s="487"/>
      <c r="H36" s="487"/>
      <c r="I36" s="487"/>
      <c r="J36" s="487" t="str">
        <f t="shared" si="1"/>
        <v/>
      </c>
      <c r="K36" s="597"/>
      <c r="L36" s="597"/>
      <c r="M36" s="488"/>
      <c r="N36" s="487"/>
      <c r="O36" s="487"/>
      <c r="P36" s="487"/>
      <c r="Q36" s="489"/>
      <c r="R36" s="487"/>
      <c r="S36" s="488"/>
      <c r="T36" s="487"/>
      <c r="U36" s="487"/>
      <c r="V36" s="487"/>
      <c r="W36" s="487"/>
      <c r="X36" s="487"/>
      <c r="Y36" s="488"/>
      <c r="Z36" s="487"/>
      <c r="AA36" s="597"/>
      <c r="AB36" s="487"/>
      <c r="AC36" s="487"/>
      <c r="AD36" s="490"/>
      <c r="AE36" s="577"/>
      <c r="AF36" s="490"/>
      <c r="AG36" s="491"/>
      <c r="AH36" s="490"/>
      <c r="AI36" s="577"/>
      <c r="AJ36" s="490"/>
      <c r="AK36" s="577"/>
      <c r="AL36" s="487"/>
      <c r="AM36" s="493"/>
      <c r="AN36" s="599"/>
      <c r="AO36" s="493"/>
      <c r="AQ36" s="359"/>
      <c r="AR36" s="359"/>
    </row>
    <row r="37" spans="1:44" ht="42" customHeight="1" x14ac:dyDescent="0.2">
      <c r="B37" s="440">
        <f t="shared" si="0"/>
        <v>0</v>
      </c>
      <c r="C37" s="487"/>
      <c r="D37" s="487"/>
      <c r="E37" s="487"/>
      <c r="F37" s="487"/>
      <c r="G37" s="487"/>
      <c r="H37" s="487"/>
      <c r="I37" s="487"/>
      <c r="J37" s="487" t="str">
        <f t="shared" si="1"/>
        <v/>
      </c>
      <c r="K37" s="597"/>
      <c r="L37" s="597"/>
      <c r="M37" s="488"/>
      <c r="N37" s="487"/>
      <c r="O37" s="487"/>
      <c r="P37" s="487"/>
      <c r="Q37" s="489"/>
      <c r="R37" s="487"/>
      <c r="S37" s="488"/>
      <c r="T37" s="487"/>
      <c r="U37" s="487"/>
      <c r="V37" s="487"/>
      <c r="W37" s="487"/>
      <c r="X37" s="487"/>
      <c r="Y37" s="488"/>
      <c r="Z37" s="487"/>
      <c r="AA37" s="597"/>
      <c r="AB37" s="487"/>
      <c r="AC37" s="487"/>
      <c r="AD37" s="490"/>
      <c r="AE37" s="577"/>
      <c r="AF37" s="490"/>
      <c r="AG37" s="491"/>
      <c r="AH37" s="490"/>
      <c r="AI37" s="577"/>
      <c r="AJ37" s="490"/>
      <c r="AK37" s="577"/>
      <c r="AL37" s="487"/>
      <c r="AM37" s="493"/>
      <c r="AN37" s="599"/>
      <c r="AO37" s="493"/>
      <c r="AQ37" s="359"/>
      <c r="AR37" s="359"/>
    </row>
    <row r="38" spans="1:44" ht="42" customHeight="1" x14ac:dyDescent="0.2">
      <c r="B38" s="440">
        <f t="shared" si="0"/>
        <v>0</v>
      </c>
      <c r="C38" s="487"/>
      <c r="D38" s="487"/>
      <c r="E38" s="487"/>
      <c r="F38" s="487"/>
      <c r="G38" s="487"/>
      <c r="H38" s="487"/>
      <c r="I38" s="487"/>
      <c r="J38" s="487" t="str">
        <f t="shared" si="1"/>
        <v/>
      </c>
      <c r="K38" s="597"/>
      <c r="L38" s="597"/>
      <c r="M38" s="488"/>
      <c r="N38" s="487"/>
      <c r="O38" s="487"/>
      <c r="P38" s="487"/>
      <c r="Q38" s="489"/>
      <c r="R38" s="487"/>
      <c r="S38" s="488"/>
      <c r="T38" s="487"/>
      <c r="U38" s="487"/>
      <c r="V38" s="487"/>
      <c r="W38" s="487"/>
      <c r="X38" s="487"/>
      <c r="Y38" s="488"/>
      <c r="Z38" s="487"/>
      <c r="AA38" s="597"/>
      <c r="AB38" s="487"/>
      <c r="AC38" s="487"/>
      <c r="AD38" s="490"/>
      <c r="AE38" s="577"/>
      <c r="AF38" s="490"/>
      <c r="AG38" s="491"/>
      <c r="AH38" s="490"/>
      <c r="AI38" s="577"/>
      <c r="AJ38" s="490"/>
      <c r="AK38" s="577"/>
      <c r="AL38" s="487"/>
      <c r="AM38" s="493"/>
      <c r="AN38" s="599"/>
      <c r="AO38" s="493"/>
      <c r="AQ38" s="359"/>
      <c r="AR38" s="359"/>
    </row>
    <row r="39" spans="1:44" ht="42" customHeight="1" x14ac:dyDescent="0.2">
      <c r="B39" s="440">
        <f t="shared" si="0"/>
        <v>0</v>
      </c>
      <c r="C39" s="487"/>
      <c r="D39" s="487"/>
      <c r="E39" s="487"/>
      <c r="F39" s="487"/>
      <c r="G39" s="487"/>
      <c r="H39" s="487"/>
      <c r="I39" s="487"/>
      <c r="J39" s="487" t="str">
        <f t="shared" si="1"/>
        <v/>
      </c>
      <c r="K39" s="597"/>
      <c r="L39" s="597"/>
      <c r="M39" s="488"/>
      <c r="N39" s="487"/>
      <c r="O39" s="487"/>
      <c r="P39" s="487"/>
      <c r="Q39" s="489"/>
      <c r="R39" s="487"/>
      <c r="S39" s="488"/>
      <c r="T39" s="487"/>
      <c r="U39" s="487"/>
      <c r="V39" s="487"/>
      <c r="W39" s="487"/>
      <c r="X39" s="487"/>
      <c r="Y39" s="488"/>
      <c r="Z39" s="487"/>
      <c r="AA39" s="597"/>
      <c r="AB39" s="487"/>
      <c r="AC39" s="487"/>
      <c r="AD39" s="490"/>
      <c r="AE39" s="577"/>
      <c r="AF39" s="490"/>
      <c r="AG39" s="491"/>
      <c r="AH39" s="490"/>
      <c r="AI39" s="577"/>
      <c r="AJ39" s="490"/>
      <c r="AK39" s="577"/>
      <c r="AL39" s="487"/>
      <c r="AM39" s="493"/>
      <c r="AN39" s="599"/>
      <c r="AO39" s="493"/>
      <c r="AQ39" s="359"/>
      <c r="AR39" s="359"/>
    </row>
    <row r="40" spans="1:44" ht="42" customHeight="1" x14ac:dyDescent="0.2">
      <c r="B40" s="440">
        <f t="shared" si="0"/>
        <v>0</v>
      </c>
      <c r="C40" s="487"/>
      <c r="D40" s="487"/>
      <c r="E40" s="487"/>
      <c r="F40" s="487"/>
      <c r="G40" s="487"/>
      <c r="H40" s="487"/>
      <c r="I40" s="487"/>
      <c r="J40" s="487" t="str">
        <f t="shared" si="1"/>
        <v/>
      </c>
      <c r="K40" s="597"/>
      <c r="L40" s="597"/>
      <c r="M40" s="488"/>
      <c r="N40" s="487"/>
      <c r="O40" s="487"/>
      <c r="P40" s="487"/>
      <c r="Q40" s="489"/>
      <c r="R40" s="487"/>
      <c r="S40" s="488"/>
      <c r="T40" s="487"/>
      <c r="U40" s="487"/>
      <c r="V40" s="487"/>
      <c r="W40" s="487"/>
      <c r="X40" s="487"/>
      <c r="Y40" s="488"/>
      <c r="Z40" s="487"/>
      <c r="AA40" s="597"/>
      <c r="AB40" s="487"/>
      <c r="AC40" s="487"/>
      <c r="AD40" s="490"/>
      <c r="AE40" s="577"/>
      <c r="AF40" s="490"/>
      <c r="AG40" s="491"/>
      <c r="AH40" s="490"/>
      <c r="AI40" s="577"/>
      <c r="AJ40" s="490"/>
      <c r="AK40" s="577"/>
      <c r="AL40" s="487"/>
      <c r="AM40" s="493"/>
      <c r="AN40" s="599"/>
      <c r="AO40" s="493"/>
      <c r="AQ40" s="359"/>
      <c r="AR40" s="359"/>
    </row>
    <row r="41" spans="1:44" ht="42" customHeight="1" x14ac:dyDescent="0.2">
      <c r="B41" s="440">
        <f t="shared" si="0"/>
        <v>0</v>
      </c>
      <c r="C41" s="487"/>
      <c r="D41" s="487"/>
      <c r="E41" s="487"/>
      <c r="F41" s="487"/>
      <c r="G41" s="487"/>
      <c r="H41" s="487"/>
      <c r="I41" s="487"/>
      <c r="J41" s="487" t="str">
        <f t="shared" si="1"/>
        <v/>
      </c>
      <c r="K41" s="597"/>
      <c r="L41" s="597"/>
      <c r="M41" s="488"/>
      <c r="N41" s="487"/>
      <c r="O41" s="487"/>
      <c r="P41" s="487"/>
      <c r="Q41" s="489"/>
      <c r="R41" s="487"/>
      <c r="S41" s="488"/>
      <c r="T41" s="487"/>
      <c r="U41" s="487"/>
      <c r="V41" s="487"/>
      <c r="W41" s="487"/>
      <c r="X41" s="487"/>
      <c r="Y41" s="488"/>
      <c r="Z41" s="487"/>
      <c r="AA41" s="597"/>
      <c r="AB41" s="487"/>
      <c r="AC41" s="487"/>
      <c r="AD41" s="490"/>
      <c r="AE41" s="577"/>
      <c r="AF41" s="490"/>
      <c r="AG41" s="491"/>
      <c r="AH41" s="490"/>
      <c r="AI41" s="577"/>
      <c r="AJ41" s="490"/>
      <c r="AK41" s="577"/>
      <c r="AL41" s="487"/>
      <c r="AM41" s="493"/>
      <c r="AN41" s="599"/>
      <c r="AO41" s="493"/>
      <c r="AQ41" s="359"/>
      <c r="AR41" s="359"/>
    </row>
    <row r="42" spans="1:44" ht="42" customHeight="1" x14ac:dyDescent="0.2">
      <c r="B42" s="440">
        <f t="shared" si="0"/>
        <v>0</v>
      </c>
      <c r="C42" s="487"/>
      <c r="D42" s="487"/>
      <c r="E42" s="487"/>
      <c r="F42" s="487"/>
      <c r="G42" s="487"/>
      <c r="H42" s="487"/>
      <c r="I42" s="487"/>
      <c r="J42" s="487" t="str">
        <f t="shared" si="1"/>
        <v/>
      </c>
      <c r="K42" s="597"/>
      <c r="L42" s="597"/>
      <c r="M42" s="488"/>
      <c r="N42" s="487"/>
      <c r="O42" s="487"/>
      <c r="P42" s="487"/>
      <c r="Q42" s="489"/>
      <c r="R42" s="487"/>
      <c r="S42" s="488"/>
      <c r="T42" s="487"/>
      <c r="U42" s="487"/>
      <c r="V42" s="487"/>
      <c r="W42" s="487"/>
      <c r="X42" s="487"/>
      <c r="Y42" s="488"/>
      <c r="Z42" s="487"/>
      <c r="AA42" s="597"/>
      <c r="AB42" s="487"/>
      <c r="AC42" s="487"/>
      <c r="AD42" s="490"/>
      <c r="AE42" s="577"/>
      <c r="AF42" s="490"/>
      <c r="AG42" s="491"/>
      <c r="AH42" s="490"/>
      <c r="AI42" s="577"/>
      <c r="AJ42" s="490"/>
      <c r="AK42" s="577"/>
      <c r="AL42" s="487"/>
      <c r="AM42" s="493"/>
      <c r="AN42" s="599"/>
      <c r="AO42" s="493"/>
      <c r="AQ42" s="359"/>
      <c r="AR42" s="359"/>
    </row>
    <row r="43" spans="1:44" ht="42" customHeight="1" x14ac:dyDescent="0.2">
      <c r="B43" s="440">
        <f t="shared" si="0"/>
        <v>0</v>
      </c>
      <c r="C43" s="487"/>
      <c r="D43" s="487"/>
      <c r="E43" s="487"/>
      <c r="F43" s="487"/>
      <c r="G43" s="487"/>
      <c r="H43" s="487"/>
      <c r="I43" s="487"/>
      <c r="J43" s="487" t="str">
        <f t="shared" si="1"/>
        <v/>
      </c>
      <c r="K43" s="597"/>
      <c r="L43" s="597"/>
      <c r="M43" s="488"/>
      <c r="N43" s="487"/>
      <c r="O43" s="487"/>
      <c r="P43" s="487"/>
      <c r="Q43" s="489"/>
      <c r="R43" s="487"/>
      <c r="S43" s="488"/>
      <c r="T43" s="487"/>
      <c r="U43" s="487"/>
      <c r="V43" s="487"/>
      <c r="W43" s="487"/>
      <c r="X43" s="487"/>
      <c r="Y43" s="488"/>
      <c r="Z43" s="487"/>
      <c r="AA43" s="597"/>
      <c r="AB43" s="487"/>
      <c r="AC43" s="487"/>
      <c r="AD43" s="490"/>
      <c r="AE43" s="577"/>
      <c r="AF43" s="490"/>
      <c r="AG43" s="491"/>
      <c r="AH43" s="490"/>
      <c r="AI43" s="577"/>
      <c r="AJ43" s="490"/>
      <c r="AK43" s="577"/>
      <c r="AL43" s="487"/>
      <c r="AM43" s="493"/>
      <c r="AN43" s="599"/>
      <c r="AO43" s="493"/>
      <c r="AQ43" s="359"/>
      <c r="AR43" s="359"/>
    </row>
    <row r="44" spans="1:44" ht="42" customHeight="1" x14ac:dyDescent="0.2">
      <c r="B44" s="440">
        <f t="shared" si="0"/>
        <v>0</v>
      </c>
      <c r="C44" s="487"/>
      <c r="D44" s="487"/>
      <c r="E44" s="487"/>
      <c r="F44" s="487"/>
      <c r="G44" s="487"/>
      <c r="H44" s="487"/>
      <c r="I44" s="487"/>
      <c r="J44" s="487" t="str">
        <f t="shared" si="1"/>
        <v/>
      </c>
      <c r="K44" s="597"/>
      <c r="L44" s="597"/>
      <c r="M44" s="488"/>
      <c r="N44" s="487"/>
      <c r="O44" s="487"/>
      <c r="P44" s="487"/>
      <c r="Q44" s="489"/>
      <c r="R44" s="487"/>
      <c r="S44" s="488"/>
      <c r="T44" s="487"/>
      <c r="U44" s="487"/>
      <c r="V44" s="487"/>
      <c r="W44" s="487"/>
      <c r="X44" s="487"/>
      <c r="Y44" s="488"/>
      <c r="Z44" s="487"/>
      <c r="AA44" s="597"/>
      <c r="AB44" s="487"/>
      <c r="AC44" s="487"/>
      <c r="AD44" s="490"/>
      <c r="AE44" s="577"/>
      <c r="AF44" s="490"/>
      <c r="AG44" s="491"/>
      <c r="AH44" s="490"/>
      <c r="AI44" s="577"/>
      <c r="AJ44" s="490"/>
      <c r="AK44" s="577"/>
      <c r="AL44" s="487"/>
      <c r="AM44" s="493"/>
      <c r="AN44" s="599"/>
      <c r="AO44" s="493"/>
      <c r="AQ44" s="359"/>
      <c r="AR44" s="359"/>
    </row>
    <row r="45" spans="1:44" ht="42" customHeight="1" x14ac:dyDescent="0.2">
      <c r="B45" s="440">
        <f t="shared" si="0"/>
        <v>0</v>
      </c>
      <c r="C45" s="487"/>
      <c r="D45" s="487"/>
      <c r="E45" s="487"/>
      <c r="F45" s="487"/>
      <c r="G45" s="487"/>
      <c r="H45" s="487"/>
      <c r="I45" s="487"/>
      <c r="J45" s="487" t="str">
        <f t="shared" si="1"/>
        <v/>
      </c>
      <c r="K45" s="597"/>
      <c r="L45" s="597"/>
      <c r="M45" s="488"/>
      <c r="N45" s="487"/>
      <c r="O45" s="487"/>
      <c r="P45" s="487"/>
      <c r="Q45" s="489"/>
      <c r="R45" s="487"/>
      <c r="S45" s="488"/>
      <c r="T45" s="487"/>
      <c r="U45" s="487"/>
      <c r="V45" s="487"/>
      <c r="W45" s="487"/>
      <c r="X45" s="487"/>
      <c r="Y45" s="488"/>
      <c r="Z45" s="487"/>
      <c r="AA45" s="597"/>
      <c r="AB45" s="487"/>
      <c r="AC45" s="487"/>
      <c r="AD45" s="490"/>
      <c r="AE45" s="577"/>
      <c r="AF45" s="490"/>
      <c r="AG45" s="491"/>
      <c r="AH45" s="490"/>
      <c r="AI45" s="577"/>
      <c r="AJ45" s="490"/>
      <c r="AK45" s="577"/>
      <c r="AL45" s="487"/>
      <c r="AM45" s="493"/>
      <c r="AN45" s="599"/>
      <c r="AO45" s="493"/>
      <c r="AQ45" s="359"/>
      <c r="AR45" s="359"/>
    </row>
    <row r="46" spans="1:44" ht="42" customHeight="1" x14ac:dyDescent="0.2">
      <c r="B46" s="440">
        <f t="shared" si="0"/>
        <v>0</v>
      </c>
      <c r="C46" s="487"/>
      <c r="D46" s="487"/>
      <c r="E46" s="487"/>
      <c r="F46" s="487"/>
      <c r="G46" s="487"/>
      <c r="H46" s="487"/>
      <c r="I46" s="487"/>
      <c r="J46" s="487" t="str">
        <f t="shared" si="1"/>
        <v/>
      </c>
      <c r="K46" s="597"/>
      <c r="L46" s="597"/>
      <c r="M46" s="488"/>
      <c r="N46" s="487"/>
      <c r="O46" s="487"/>
      <c r="P46" s="487"/>
      <c r="Q46" s="489"/>
      <c r="R46" s="487"/>
      <c r="S46" s="488"/>
      <c r="T46" s="487"/>
      <c r="U46" s="487"/>
      <c r="V46" s="487"/>
      <c r="W46" s="487"/>
      <c r="X46" s="487"/>
      <c r="Y46" s="488"/>
      <c r="Z46" s="487"/>
      <c r="AA46" s="597"/>
      <c r="AB46" s="487"/>
      <c r="AC46" s="487"/>
      <c r="AD46" s="490"/>
      <c r="AE46" s="577"/>
      <c r="AF46" s="490"/>
      <c r="AG46" s="491"/>
      <c r="AH46" s="490"/>
      <c r="AI46" s="577"/>
      <c r="AJ46" s="490"/>
      <c r="AK46" s="577"/>
      <c r="AL46" s="487"/>
      <c r="AM46" s="493"/>
      <c r="AN46" s="599"/>
      <c r="AO46" s="493"/>
      <c r="AQ46" s="359"/>
      <c r="AR46" s="359"/>
    </row>
    <row r="47" spans="1:44" ht="42" customHeight="1" x14ac:dyDescent="0.2">
      <c r="B47" s="440">
        <f t="shared" si="0"/>
        <v>0</v>
      </c>
      <c r="C47" s="487"/>
      <c r="D47" s="487"/>
      <c r="E47" s="487"/>
      <c r="F47" s="487"/>
      <c r="G47" s="487"/>
      <c r="H47" s="487"/>
      <c r="I47" s="487"/>
      <c r="J47" s="487" t="str">
        <f t="shared" si="1"/>
        <v/>
      </c>
      <c r="K47" s="597"/>
      <c r="L47" s="597"/>
      <c r="M47" s="488"/>
      <c r="N47" s="487"/>
      <c r="O47" s="487"/>
      <c r="P47" s="487"/>
      <c r="Q47" s="489"/>
      <c r="R47" s="487"/>
      <c r="S47" s="488"/>
      <c r="T47" s="487"/>
      <c r="U47" s="487"/>
      <c r="V47" s="487"/>
      <c r="W47" s="487"/>
      <c r="X47" s="487"/>
      <c r="Y47" s="488"/>
      <c r="Z47" s="487"/>
      <c r="AA47" s="597"/>
      <c r="AB47" s="487"/>
      <c r="AC47" s="487"/>
      <c r="AD47" s="490"/>
      <c r="AE47" s="577"/>
      <c r="AF47" s="490"/>
      <c r="AG47" s="491"/>
      <c r="AH47" s="490"/>
      <c r="AI47" s="577"/>
      <c r="AJ47" s="490"/>
      <c r="AK47" s="577"/>
      <c r="AL47" s="487"/>
      <c r="AM47" s="493"/>
      <c r="AN47" s="599"/>
      <c r="AO47" s="493"/>
      <c r="AQ47" s="359"/>
      <c r="AR47" s="359"/>
    </row>
    <row r="48" spans="1:44" ht="42" customHeight="1" x14ac:dyDescent="0.2">
      <c r="B48" s="440">
        <f t="shared" si="0"/>
        <v>0</v>
      </c>
      <c r="C48" s="487"/>
      <c r="D48" s="487"/>
      <c r="E48" s="487"/>
      <c r="F48" s="487"/>
      <c r="G48" s="487"/>
      <c r="H48" s="487"/>
      <c r="I48" s="487"/>
      <c r="J48" s="487" t="str">
        <f t="shared" si="1"/>
        <v/>
      </c>
      <c r="K48" s="597"/>
      <c r="L48" s="597"/>
      <c r="M48" s="488"/>
      <c r="N48" s="487"/>
      <c r="O48" s="487"/>
      <c r="P48" s="487"/>
      <c r="Q48" s="489"/>
      <c r="R48" s="487"/>
      <c r="S48" s="488"/>
      <c r="T48" s="487"/>
      <c r="U48" s="487"/>
      <c r="V48" s="487"/>
      <c r="W48" s="487"/>
      <c r="X48" s="487"/>
      <c r="Y48" s="488"/>
      <c r="Z48" s="487"/>
      <c r="AA48" s="597"/>
      <c r="AB48" s="487"/>
      <c r="AC48" s="487"/>
      <c r="AD48" s="490"/>
      <c r="AE48" s="577"/>
      <c r="AF48" s="490"/>
      <c r="AG48" s="491"/>
      <c r="AH48" s="490"/>
      <c r="AI48" s="577"/>
      <c r="AJ48" s="490"/>
      <c r="AK48" s="577"/>
      <c r="AL48" s="487"/>
      <c r="AM48" s="493"/>
      <c r="AN48" s="599"/>
      <c r="AO48" s="493"/>
      <c r="AQ48" s="359"/>
      <c r="AR48" s="359"/>
    </row>
    <row r="49" spans="2:44" ht="42" customHeight="1" x14ac:dyDescent="0.2">
      <c r="B49" s="440">
        <f t="shared" si="0"/>
        <v>0</v>
      </c>
      <c r="C49" s="487"/>
      <c r="D49" s="487"/>
      <c r="E49" s="487"/>
      <c r="F49" s="487"/>
      <c r="G49" s="487"/>
      <c r="H49" s="487"/>
      <c r="I49" s="487"/>
      <c r="J49" s="487" t="str">
        <f t="shared" si="1"/>
        <v/>
      </c>
      <c r="K49" s="597"/>
      <c r="L49" s="597"/>
      <c r="M49" s="488"/>
      <c r="N49" s="487"/>
      <c r="O49" s="487"/>
      <c r="P49" s="487"/>
      <c r="Q49" s="489"/>
      <c r="R49" s="487"/>
      <c r="S49" s="488"/>
      <c r="T49" s="487"/>
      <c r="U49" s="487"/>
      <c r="V49" s="487"/>
      <c r="W49" s="487"/>
      <c r="X49" s="487"/>
      <c r="Y49" s="488"/>
      <c r="Z49" s="487"/>
      <c r="AA49" s="597"/>
      <c r="AB49" s="487"/>
      <c r="AC49" s="487"/>
      <c r="AD49" s="490"/>
      <c r="AE49" s="577"/>
      <c r="AF49" s="490"/>
      <c r="AG49" s="491"/>
      <c r="AH49" s="490"/>
      <c r="AI49" s="577"/>
      <c r="AJ49" s="490"/>
      <c r="AK49" s="577"/>
      <c r="AL49" s="487"/>
      <c r="AM49" s="493"/>
      <c r="AN49" s="599"/>
      <c r="AO49" s="493"/>
      <c r="AQ49" s="359"/>
      <c r="AR49" s="359"/>
    </row>
    <row r="50" spans="2:44" ht="42" customHeight="1" x14ac:dyDescent="0.2">
      <c r="B50" s="440">
        <f t="shared" si="0"/>
        <v>0</v>
      </c>
      <c r="C50" s="487"/>
      <c r="D50" s="487"/>
      <c r="E50" s="487"/>
      <c r="F50" s="487"/>
      <c r="G50" s="487"/>
      <c r="H50" s="487"/>
      <c r="I50" s="487"/>
      <c r="J50" s="487" t="str">
        <f t="shared" si="1"/>
        <v/>
      </c>
      <c r="K50" s="597"/>
      <c r="L50" s="597"/>
      <c r="M50" s="488"/>
      <c r="N50" s="487"/>
      <c r="O50" s="487"/>
      <c r="P50" s="487"/>
      <c r="Q50" s="489"/>
      <c r="R50" s="487"/>
      <c r="S50" s="488"/>
      <c r="T50" s="487"/>
      <c r="U50" s="487"/>
      <c r="V50" s="487"/>
      <c r="W50" s="487"/>
      <c r="X50" s="487"/>
      <c r="Y50" s="488"/>
      <c r="Z50" s="487"/>
      <c r="AA50" s="597"/>
      <c r="AB50" s="487"/>
      <c r="AC50" s="487"/>
      <c r="AD50" s="490"/>
      <c r="AE50" s="577"/>
      <c r="AF50" s="490"/>
      <c r="AG50" s="491"/>
      <c r="AH50" s="490"/>
      <c r="AI50" s="577"/>
      <c r="AJ50" s="490"/>
      <c r="AK50" s="577"/>
      <c r="AL50" s="487"/>
      <c r="AM50" s="493"/>
      <c r="AN50" s="599"/>
      <c r="AO50" s="493"/>
      <c r="AQ50" s="359"/>
      <c r="AR50" s="359"/>
    </row>
    <row r="51" spans="2:44" ht="42" customHeight="1" x14ac:dyDescent="0.2">
      <c r="B51" s="440">
        <f t="shared" si="0"/>
        <v>0</v>
      </c>
      <c r="C51" s="487"/>
      <c r="D51" s="487"/>
      <c r="E51" s="487"/>
      <c r="F51" s="487"/>
      <c r="G51" s="487"/>
      <c r="H51" s="487"/>
      <c r="I51" s="487"/>
      <c r="J51" s="487" t="str">
        <f t="shared" si="1"/>
        <v/>
      </c>
      <c r="K51" s="597"/>
      <c r="L51" s="597"/>
      <c r="M51" s="488"/>
      <c r="N51" s="487"/>
      <c r="O51" s="487"/>
      <c r="P51" s="487"/>
      <c r="Q51" s="489"/>
      <c r="R51" s="487"/>
      <c r="S51" s="488"/>
      <c r="T51" s="487"/>
      <c r="U51" s="487"/>
      <c r="V51" s="487"/>
      <c r="W51" s="487"/>
      <c r="X51" s="487"/>
      <c r="Y51" s="488"/>
      <c r="Z51" s="487"/>
      <c r="AA51" s="597"/>
      <c r="AB51" s="487"/>
      <c r="AC51" s="487"/>
      <c r="AD51" s="490"/>
      <c r="AE51" s="577"/>
      <c r="AF51" s="490"/>
      <c r="AG51" s="491"/>
      <c r="AH51" s="490"/>
      <c r="AI51" s="577"/>
      <c r="AJ51" s="490"/>
      <c r="AK51" s="577"/>
      <c r="AL51" s="487"/>
      <c r="AM51" s="493"/>
      <c r="AN51" s="599"/>
      <c r="AO51" s="493"/>
      <c r="AQ51" s="359"/>
      <c r="AR51" s="359"/>
    </row>
    <row r="52" spans="2:44" ht="42" customHeight="1" x14ac:dyDescent="0.2">
      <c r="B52" s="440">
        <f t="shared" si="0"/>
        <v>0</v>
      </c>
      <c r="C52" s="487"/>
      <c r="D52" s="487"/>
      <c r="E52" s="487"/>
      <c r="F52" s="487"/>
      <c r="G52" s="487"/>
      <c r="H52" s="487"/>
      <c r="I52" s="487"/>
      <c r="J52" s="487" t="str">
        <f t="shared" si="1"/>
        <v/>
      </c>
      <c r="K52" s="597"/>
      <c r="L52" s="597"/>
      <c r="M52" s="488"/>
      <c r="N52" s="487"/>
      <c r="O52" s="487"/>
      <c r="P52" s="487"/>
      <c r="Q52" s="489"/>
      <c r="R52" s="487"/>
      <c r="S52" s="488"/>
      <c r="T52" s="487"/>
      <c r="U52" s="487"/>
      <c r="V52" s="487"/>
      <c r="W52" s="487"/>
      <c r="X52" s="487"/>
      <c r="Y52" s="488"/>
      <c r="Z52" s="487"/>
      <c r="AA52" s="597"/>
      <c r="AB52" s="487"/>
      <c r="AC52" s="487"/>
      <c r="AD52" s="490"/>
      <c r="AE52" s="577"/>
      <c r="AF52" s="490"/>
      <c r="AG52" s="491"/>
      <c r="AH52" s="490"/>
      <c r="AI52" s="577"/>
      <c r="AJ52" s="490"/>
      <c r="AK52" s="577"/>
      <c r="AL52" s="487"/>
      <c r="AM52" s="493"/>
      <c r="AN52" s="599"/>
      <c r="AO52" s="493"/>
      <c r="AQ52" s="359"/>
      <c r="AR52" s="359"/>
    </row>
    <row r="53" spans="2:44" ht="42" customHeight="1" x14ac:dyDescent="0.2">
      <c r="B53" s="440">
        <f t="shared" si="0"/>
        <v>0</v>
      </c>
      <c r="C53" s="487"/>
      <c r="D53" s="487"/>
      <c r="E53" s="487"/>
      <c r="F53" s="487"/>
      <c r="G53" s="487"/>
      <c r="H53" s="487"/>
      <c r="I53" s="487"/>
      <c r="J53" s="487" t="str">
        <f t="shared" si="1"/>
        <v/>
      </c>
      <c r="K53" s="597"/>
      <c r="L53" s="597"/>
      <c r="M53" s="488"/>
      <c r="N53" s="487"/>
      <c r="O53" s="487"/>
      <c r="P53" s="487"/>
      <c r="Q53" s="489"/>
      <c r="R53" s="487"/>
      <c r="S53" s="488"/>
      <c r="T53" s="487"/>
      <c r="U53" s="487"/>
      <c r="V53" s="487"/>
      <c r="W53" s="487"/>
      <c r="X53" s="487"/>
      <c r="Y53" s="488"/>
      <c r="Z53" s="487"/>
      <c r="AA53" s="597"/>
      <c r="AB53" s="487"/>
      <c r="AC53" s="487"/>
      <c r="AD53" s="490"/>
      <c r="AE53" s="577"/>
      <c r="AF53" s="490"/>
      <c r="AG53" s="491"/>
      <c r="AH53" s="490"/>
      <c r="AI53" s="577"/>
      <c r="AJ53" s="490"/>
      <c r="AK53" s="577"/>
      <c r="AL53" s="487"/>
      <c r="AM53" s="493"/>
      <c r="AN53" s="599"/>
      <c r="AO53" s="493"/>
      <c r="AQ53" s="359"/>
      <c r="AR53" s="359"/>
    </row>
    <row r="54" spans="2:44" ht="42" customHeight="1" x14ac:dyDescent="0.2">
      <c r="B54" s="440">
        <f t="shared" si="0"/>
        <v>0</v>
      </c>
      <c r="C54" s="487"/>
      <c r="D54" s="487"/>
      <c r="E54" s="487"/>
      <c r="F54" s="487"/>
      <c r="G54" s="487"/>
      <c r="H54" s="487"/>
      <c r="I54" s="487"/>
      <c r="J54" s="487" t="str">
        <f t="shared" si="1"/>
        <v/>
      </c>
      <c r="K54" s="597"/>
      <c r="L54" s="597"/>
      <c r="M54" s="488"/>
      <c r="N54" s="487"/>
      <c r="O54" s="487"/>
      <c r="P54" s="487"/>
      <c r="Q54" s="489"/>
      <c r="R54" s="487"/>
      <c r="S54" s="488"/>
      <c r="T54" s="487"/>
      <c r="U54" s="487"/>
      <c r="V54" s="487"/>
      <c r="W54" s="487"/>
      <c r="X54" s="487"/>
      <c r="Y54" s="488"/>
      <c r="Z54" s="487"/>
      <c r="AA54" s="597"/>
      <c r="AB54" s="487"/>
      <c r="AC54" s="487"/>
      <c r="AD54" s="490"/>
      <c r="AE54" s="577"/>
      <c r="AF54" s="490"/>
      <c r="AG54" s="491"/>
      <c r="AH54" s="490"/>
      <c r="AI54" s="577"/>
      <c r="AJ54" s="490"/>
      <c r="AK54" s="577"/>
      <c r="AL54" s="487"/>
      <c r="AM54" s="493"/>
      <c r="AN54" s="599"/>
      <c r="AO54" s="493"/>
      <c r="AQ54" s="359"/>
      <c r="AR54" s="359"/>
    </row>
    <row r="55" spans="2:44" ht="42" customHeight="1" x14ac:dyDescent="0.2">
      <c r="B55" s="440">
        <f t="shared" si="0"/>
        <v>0</v>
      </c>
      <c r="C55" s="487"/>
      <c r="D55" s="487"/>
      <c r="E55" s="487"/>
      <c r="F55" s="487"/>
      <c r="G55" s="487"/>
      <c r="H55" s="487"/>
      <c r="I55" s="487"/>
      <c r="J55" s="487" t="str">
        <f t="shared" si="1"/>
        <v/>
      </c>
      <c r="K55" s="597"/>
      <c r="L55" s="597"/>
      <c r="M55" s="488"/>
      <c r="N55" s="487"/>
      <c r="O55" s="487"/>
      <c r="P55" s="487"/>
      <c r="Q55" s="489"/>
      <c r="R55" s="487"/>
      <c r="S55" s="488"/>
      <c r="T55" s="487"/>
      <c r="U55" s="487"/>
      <c r="V55" s="487"/>
      <c r="W55" s="487"/>
      <c r="X55" s="487"/>
      <c r="Y55" s="488"/>
      <c r="Z55" s="487"/>
      <c r="AA55" s="597"/>
      <c r="AB55" s="487"/>
      <c r="AC55" s="487"/>
      <c r="AD55" s="490"/>
      <c r="AE55" s="577"/>
      <c r="AF55" s="490"/>
      <c r="AG55" s="491"/>
      <c r="AH55" s="490"/>
      <c r="AI55" s="577"/>
      <c r="AJ55" s="490"/>
      <c r="AK55" s="577"/>
      <c r="AL55" s="487"/>
      <c r="AM55" s="493"/>
      <c r="AN55" s="599"/>
      <c r="AO55" s="493"/>
      <c r="AQ55" s="359"/>
      <c r="AR55" s="359"/>
    </row>
    <row r="56" spans="2:44" ht="42" customHeight="1" x14ac:dyDescent="0.2">
      <c r="B56" s="440">
        <f t="shared" si="0"/>
        <v>0</v>
      </c>
      <c r="C56" s="487"/>
      <c r="D56" s="487"/>
      <c r="E56" s="487"/>
      <c r="F56" s="487"/>
      <c r="G56" s="487"/>
      <c r="H56" s="487"/>
      <c r="I56" s="487"/>
      <c r="J56" s="487" t="str">
        <f t="shared" si="1"/>
        <v/>
      </c>
      <c r="K56" s="597"/>
      <c r="L56" s="597"/>
      <c r="M56" s="488"/>
      <c r="N56" s="487"/>
      <c r="O56" s="487"/>
      <c r="P56" s="487"/>
      <c r="Q56" s="489"/>
      <c r="R56" s="487"/>
      <c r="S56" s="488"/>
      <c r="T56" s="487"/>
      <c r="U56" s="487"/>
      <c r="V56" s="487"/>
      <c r="W56" s="487"/>
      <c r="X56" s="487"/>
      <c r="Y56" s="488"/>
      <c r="Z56" s="487"/>
      <c r="AA56" s="597"/>
      <c r="AB56" s="487"/>
      <c r="AC56" s="487"/>
      <c r="AD56" s="490"/>
      <c r="AE56" s="577"/>
      <c r="AF56" s="490"/>
      <c r="AG56" s="491"/>
      <c r="AH56" s="490"/>
      <c r="AI56" s="577"/>
      <c r="AJ56" s="490"/>
      <c r="AK56" s="577"/>
      <c r="AL56" s="487"/>
      <c r="AM56" s="493"/>
      <c r="AN56" s="599"/>
      <c r="AO56" s="493"/>
      <c r="AQ56" s="359"/>
      <c r="AR56" s="359"/>
    </row>
    <row r="57" spans="2:44" ht="42" customHeight="1" x14ac:dyDescent="0.2">
      <c r="B57" s="440">
        <f t="shared" si="0"/>
        <v>0</v>
      </c>
      <c r="C57" s="487"/>
      <c r="D57" s="487"/>
      <c r="E57" s="487"/>
      <c r="F57" s="487"/>
      <c r="G57" s="487"/>
      <c r="H57" s="487"/>
      <c r="I57" s="487"/>
      <c r="J57" s="487" t="str">
        <f t="shared" si="1"/>
        <v/>
      </c>
      <c r="K57" s="597"/>
      <c r="L57" s="597"/>
      <c r="M57" s="488"/>
      <c r="N57" s="487"/>
      <c r="O57" s="487"/>
      <c r="P57" s="487"/>
      <c r="Q57" s="489"/>
      <c r="R57" s="487"/>
      <c r="S57" s="488"/>
      <c r="T57" s="487"/>
      <c r="U57" s="487"/>
      <c r="V57" s="487"/>
      <c r="W57" s="487"/>
      <c r="X57" s="487"/>
      <c r="Y57" s="488"/>
      <c r="Z57" s="487"/>
      <c r="AA57" s="597"/>
      <c r="AB57" s="487"/>
      <c r="AC57" s="487"/>
      <c r="AD57" s="490"/>
      <c r="AE57" s="577"/>
      <c r="AF57" s="490"/>
      <c r="AG57" s="491"/>
      <c r="AH57" s="490"/>
      <c r="AI57" s="577"/>
      <c r="AJ57" s="490"/>
      <c r="AK57" s="577"/>
      <c r="AL57" s="487"/>
      <c r="AM57" s="493"/>
      <c r="AN57" s="599"/>
      <c r="AO57" s="493"/>
      <c r="AQ57" s="359"/>
      <c r="AR57" s="359"/>
    </row>
    <row r="58" spans="2:44" ht="42" customHeight="1" x14ac:dyDescent="0.2">
      <c r="B58" s="440">
        <f t="shared" si="0"/>
        <v>0</v>
      </c>
      <c r="C58" s="487"/>
      <c r="D58" s="487"/>
      <c r="E58" s="487"/>
      <c r="F58" s="487"/>
      <c r="G58" s="487"/>
      <c r="H58" s="487"/>
      <c r="I58" s="487"/>
      <c r="J58" s="487" t="str">
        <f t="shared" si="1"/>
        <v/>
      </c>
      <c r="K58" s="597"/>
      <c r="L58" s="597"/>
      <c r="M58" s="488"/>
      <c r="N58" s="487"/>
      <c r="O58" s="487"/>
      <c r="P58" s="487"/>
      <c r="Q58" s="489"/>
      <c r="R58" s="487"/>
      <c r="S58" s="488"/>
      <c r="T58" s="487"/>
      <c r="U58" s="487"/>
      <c r="V58" s="487"/>
      <c r="W58" s="487"/>
      <c r="X58" s="487"/>
      <c r="Y58" s="488"/>
      <c r="Z58" s="487"/>
      <c r="AA58" s="597"/>
      <c r="AB58" s="487"/>
      <c r="AC58" s="487"/>
      <c r="AD58" s="490"/>
      <c r="AE58" s="577"/>
      <c r="AF58" s="490"/>
      <c r="AG58" s="491"/>
      <c r="AH58" s="490"/>
      <c r="AI58" s="577"/>
      <c r="AJ58" s="490"/>
      <c r="AK58" s="577"/>
      <c r="AL58" s="487"/>
      <c r="AM58" s="493"/>
      <c r="AN58" s="599"/>
      <c r="AO58" s="493"/>
      <c r="AQ58" s="359"/>
      <c r="AR58" s="359"/>
    </row>
    <row r="59" spans="2:44" ht="42" customHeight="1" x14ac:dyDescent="0.2">
      <c r="B59" s="440">
        <f t="shared" si="0"/>
        <v>0</v>
      </c>
      <c r="C59" s="487"/>
      <c r="D59" s="487"/>
      <c r="E59" s="487"/>
      <c r="F59" s="487"/>
      <c r="G59" s="487"/>
      <c r="H59" s="487"/>
      <c r="I59" s="487"/>
      <c r="J59" s="487" t="str">
        <f t="shared" si="1"/>
        <v/>
      </c>
      <c r="K59" s="597"/>
      <c r="L59" s="597"/>
      <c r="M59" s="488"/>
      <c r="N59" s="487"/>
      <c r="O59" s="487"/>
      <c r="P59" s="487"/>
      <c r="Q59" s="489"/>
      <c r="R59" s="487"/>
      <c r="S59" s="488"/>
      <c r="T59" s="487"/>
      <c r="U59" s="487"/>
      <c r="V59" s="487"/>
      <c r="W59" s="487"/>
      <c r="X59" s="487"/>
      <c r="Y59" s="488"/>
      <c r="Z59" s="487"/>
      <c r="AA59" s="597"/>
      <c r="AB59" s="487"/>
      <c r="AC59" s="487"/>
      <c r="AD59" s="490"/>
      <c r="AE59" s="577"/>
      <c r="AF59" s="490"/>
      <c r="AG59" s="491"/>
      <c r="AH59" s="490"/>
      <c r="AI59" s="577"/>
      <c r="AJ59" s="490"/>
      <c r="AK59" s="577"/>
      <c r="AL59" s="487"/>
      <c r="AM59" s="493"/>
      <c r="AN59" s="599"/>
      <c r="AO59" s="493"/>
      <c r="AQ59" s="359"/>
      <c r="AR59" s="359"/>
    </row>
    <row r="60" spans="2:44" ht="42" customHeight="1" x14ac:dyDescent="0.2">
      <c r="B60" s="440">
        <f t="shared" si="0"/>
        <v>0</v>
      </c>
      <c r="C60" s="487"/>
      <c r="D60" s="487"/>
      <c r="E60" s="487"/>
      <c r="F60" s="487"/>
      <c r="G60" s="487"/>
      <c r="H60" s="487"/>
      <c r="I60" s="487"/>
      <c r="J60" s="487" t="str">
        <f t="shared" si="1"/>
        <v/>
      </c>
      <c r="K60" s="597"/>
      <c r="L60" s="597"/>
      <c r="M60" s="488"/>
      <c r="N60" s="487"/>
      <c r="O60" s="487"/>
      <c r="P60" s="487"/>
      <c r="Q60" s="489"/>
      <c r="R60" s="487"/>
      <c r="S60" s="488"/>
      <c r="T60" s="487"/>
      <c r="U60" s="487"/>
      <c r="V60" s="487"/>
      <c r="W60" s="487"/>
      <c r="X60" s="487"/>
      <c r="Y60" s="488"/>
      <c r="Z60" s="487"/>
      <c r="AA60" s="597"/>
      <c r="AB60" s="487"/>
      <c r="AC60" s="487"/>
      <c r="AD60" s="490"/>
      <c r="AE60" s="577"/>
      <c r="AF60" s="490"/>
      <c r="AG60" s="491"/>
      <c r="AH60" s="490"/>
      <c r="AI60" s="577"/>
      <c r="AJ60" s="490"/>
      <c r="AK60" s="577"/>
      <c r="AL60" s="487"/>
      <c r="AM60" s="493"/>
      <c r="AN60" s="599"/>
      <c r="AO60" s="493"/>
      <c r="AQ60" s="359"/>
      <c r="AR60" s="359"/>
    </row>
    <row r="61" spans="2:44" ht="42" customHeight="1" x14ac:dyDescent="0.2">
      <c r="B61" s="440">
        <f t="shared" si="0"/>
        <v>0</v>
      </c>
      <c r="C61" s="487"/>
      <c r="D61" s="487"/>
      <c r="E61" s="487"/>
      <c r="F61" s="487"/>
      <c r="G61" s="487"/>
      <c r="H61" s="487"/>
      <c r="I61" s="487"/>
      <c r="J61" s="487" t="str">
        <f t="shared" si="1"/>
        <v/>
      </c>
      <c r="K61" s="597"/>
      <c r="L61" s="597"/>
      <c r="M61" s="488"/>
      <c r="N61" s="487"/>
      <c r="O61" s="487"/>
      <c r="P61" s="487"/>
      <c r="Q61" s="489"/>
      <c r="R61" s="487"/>
      <c r="S61" s="488"/>
      <c r="T61" s="487"/>
      <c r="U61" s="487"/>
      <c r="V61" s="487"/>
      <c r="W61" s="487"/>
      <c r="X61" s="487"/>
      <c r="Y61" s="488"/>
      <c r="Z61" s="487"/>
      <c r="AA61" s="597"/>
      <c r="AB61" s="487"/>
      <c r="AC61" s="487"/>
      <c r="AD61" s="490"/>
      <c r="AE61" s="577"/>
      <c r="AF61" s="490"/>
      <c r="AG61" s="491"/>
      <c r="AH61" s="490"/>
      <c r="AI61" s="577"/>
      <c r="AJ61" s="490"/>
      <c r="AK61" s="577"/>
      <c r="AL61" s="487"/>
      <c r="AM61" s="493"/>
      <c r="AN61" s="599"/>
      <c r="AO61" s="493"/>
      <c r="AQ61" s="359"/>
      <c r="AR61" s="359"/>
    </row>
    <row r="62" spans="2:44" ht="42" customHeight="1" x14ac:dyDescent="0.2">
      <c r="B62" s="440">
        <f t="shared" si="0"/>
        <v>0</v>
      </c>
      <c r="C62" s="487"/>
      <c r="D62" s="487"/>
      <c r="E62" s="487"/>
      <c r="F62" s="487"/>
      <c r="G62" s="487"/>
      <c r="H62" s="487"/>
      <c r="I62" s="487"/>
      <c r="J62" s="487" t="str">
        <f t="shared" si="1"/>
        <v/>
      </c>
      <c r="K62" s="597"/>
      <c r="L62" s="597"/>
      <c r="M62" s="488"/>
      <c r="N62" s="487"/>
      <c r="O62" s="487"/>
      <c r="P62" s="487"/>
      <c r="Q62" s="489"/>
      <c r="R62" s="487"/>
      <c r="S62" s="488"/>
      <c r="T62" s="487"/>
      <c r="U62" s="487"/>
      <c r="V62" s="487"/>
      <c r="W62" s="487"/>
      <c r="X62" s="487"/>
      <c r="Y62" s="488"/>
      <c r="Z62" s="487"/>
      <c r="AA62" s="597"/>
      <c r="AB62" s="487"/>
      <c r="AC62" s="487"/>
      <c r="AD62" s="490"/>
      <c r="AE62" s="577"/>
      <c r="AF62" s="490"/>
      <c r="AG62" s="491"/>
      <c r="AH62" s="490"/>
      <c r="AI62" s="577"/>
      <c r="AJ62" s="490"/>
      <c r="AK62" s="577"/>
      <c r="AL62" s="487"/>
      <c r="AM62" s="493"/>
      <c r="AN62" s="599"/>
      <c r="AO62" s="493"/>
      <c r="AQ62" s="359"/>
      <c r="AR62" s="359"/>
    </row>
    <row r="63" spans="2:44" ht="42" customHeight="1" x14ac:dyDescent="0.2">
      <c r="B63" s="440">
        <f t="shared" si="0"/>
        <v>0</v>
      </c>
      <c r="C63" s="487"/>
      <c r="D63" s="487"/>
      <c r="E63" s="487"/>
      <c r="F63" s="487"/>
      <c r="G63" s="487"/>
      <c r="H63" s="487"/>
      <c r="I63" s="487"/>
      <c r="J63" s="487" t="str">
        <f t="shared" si="1"/>
        <v/>
      </c>
      <c r="K63" s="597"/>
      <c r="L63" s="597"/>
      <c r="M63" s="488"/>
      <c r="N63" s="487"/>
      <c r="O63" s="487"/>
      <c r="P63" s="487"/>
      <c r="Q63" s="489"/>
      <c r="R63" s="487"/>
      <c r="S63" s="488"/>
      <c r="T63" s="487"/>
      <c r="U63" s="487"/>
      <c r="V63" s="487"/>
      <c r="W63" s="487"/>
      <c r="X63" s="487"/>
      <c r="Y63" s="488"/>
      <c r="Z63" s="487"/>
      <c r="AA63" s="597"/>
      <c r="AB63" s="487"/>
      <c r="AC63" s="487"/>
      <c r="AD63" s="490"/>
      <c r="AE63" s="577"/>
      <c r="AF63" s="490"/>
      <c r="AG63" s="491"/>
      <c r="AH63" s="490"/>
      <c r="AI63" s="577"/>
      <c r="AJ63" s="490"/>
      <c r="AK63" s="577"/>
      <c r="AL63" s="487"/>
      <c r="AM63" s="493"/>
      <c r="AN63" s="599"/>
      <c r="AO63" s="493"/>
      <c r="AQ63" s="359"/>
      <c r="AR63" s="359"/>
    </row>
    <row r="64" spans="2:44" ht="42" customHeight="1" x14ac:dyDescent="0.2">
      <c r="B64" s="440">
        <f t="shared" si="0"/>
        <v>0</v>
      </c>
      <c r="C64" s="487"/>
      <c r="D64" s="487"/>
      <c r="E64" s="487"/>
      <c r="F64" s="487"/>
      <c r="G64" s="487"/>
      <c r="H64" s="487"/>
      <c r="I64" s="487"/>
      <c r="J64" s="487" t="str">
        <f t="shared" si="1"/>
        <v/>
      </c>
      <c r="K64" s="597"/>
      <c r="L64" s="597"/>
      <c r="M64" s="488"/>
      <c r="N64" s="487"/>
      <c r="O64" s="487"/>
      <c r="P64" s="487"/>
      <c r="Q64" s="489"/>
      <c r="R64" s="487"/>
      <c r="S64" s="488"/>
      <c r="T64" s="487"/>
      <c r="U64" s="487"/>
      <c r="V64" s="487"/>
      <c r="W64" s="487"/>
      <c r="X64" s="487"/>
      <c r="Y64" s="488"/>
      <c r="Z64" s="487"/>
      <c r="AA64" s="597"/>
      <c r="AB64" s="487"/>
      <c r="AC64" s="487"/>
      <c r="AD64" s="490"/>
      <c r="AE64" s="577"/>
      <c r="AF64" s="490"/>
      <c r="AG64" s="491"/>
      <c r="AH64" s="490"/>
      <c r="AI64" s="577"/>
      <c r="AJ64" s="490"/>
      <c r="AK64" s="577"/>
      <c r="AL64" s="487"/>
      <c r="AM64" s="493"/>
      <c r="AN64" s="599"/>
      <c r="AO64" s="493"/>
      <c r="AQ64" s="359"/>
      <c r="AR64" s="359"/>
    </row>
    <row r="65" spans="2:44" ht="42" customHeight="1" x14ac:dyDescent="0.2">
      <c r="B65" s="440">
        <f t="shared" si="0"/>
        <v>0</v>
      </c>
      <c r="C65" s="487"/>
      <c r="D65" s="487"/>
      <c r="E65" s="487"/>
      <c r="F65" s="487"/>
      <c r="G65" s="487"/>
      <c r="H65" s="487"/>
      <c r="I65" s="487"/>
      <c r="J65" s="487" t="str">
        <f t="shared" si="1"/>
        <v/>
      </c>
      <c r="K65" s="597"/>
      <c r="L65" s="597"/>
      <c r="M65" s="488"/>
      <c r="N65" s="487"/>
      <c r="O65" s="487"/>
      <c r="P65" s="487"/>
      <c r="Q65" s="489"/>
      <c r="R65" s="487"/>
      <c r="S65" s="488"/>
      <c r="T65" s="487"/>
      <c r="U65" s="487"/>
      <c r="V65" s="487"/>
      <c r="W65" s="487"/>
      <c r="X65" s="487"/>
      <c r="Y65" s="488"/>
      <c r="Z65" s="487"/>
      <c r="AA65" s="597"/>
      <c r="AB65" s="487"/>
      <c r="AC65" s="487"/>
      <c r="AD65" s="490"/>
      <c r="AE65" s="577"/>
      <c r="AF65" s="490"/>
      <c r="AG65" s="491"/>
      <c r="AH65" s="490"/>
      <c r="AI65" s="577"/>
      <c r="AJ65" s="490"/>
      <c r="AK65" s="577"/>
      <c r="AL65" s="487"/>
      <c r="AM65" s="493"/>
      <c r="AN65" s="599"/>
      <c r="AO65" s="493"/>
      <c r="AQ65" s="359"/>
      <c r="AR65" s="359"/>
    </row>
    <row r="66" spans="2:44" ht="42" customHeight="1" x14ac:dyDescent="0.2">
      <c r="B66" s="440">
        <f t="shared" si="0"/>
        <v>0</v>
      </c>
      <c r="C66" s="487"/>
      <c r="D66" s="487"/>
      <c r="E66" s="487"/>
      <c r="F66" s="487"/>
      <c r="G66" s="487"/>
      <c r="H66" s="487"/>
      <c r="I66" s="487"/>
      <c r="J66" s="487" t="str">
        <f t="shared" si="1"/>
        <v/>
      </c>
      <c r="K66" s="597"/>
      <c r="L66" s="597"/>
      <c r="M66" s="488"/>
      <c r="N66" s="487"/>
      <c r="O66" s="487"/>
      <c r="P66" s="487"/>
      <c r="Q66" s="489"/>
      <c r="R66" s="487"/>
      <c r="S66" s="488"/>
      <c r="T66" s="487"/>
      <c r="U66" s="487"/>
      <c r="V66" s="487"/>
      <c r="W66" s="487"/>
      <c r="X66" s="487"/>
      <c r="Y66" s="488"/>
      <c r="Z66" s="487"/>
      <c r="AA66" s="597"/>
      <c r="AB66" s="487"/>
      <c r="AC66" s="487"/>
      <c r="AD66" s="490"/>
      <c r="AE66" s="577"/>
      <c r="AF66" s="490"/>
      <c r="AG66" s="491"/>
      <c r="AH66" s="490"/>
      <c r="AI66" s="577"/>
      <c r="AJ66" s="490"/>
      <c r="AK66" s="577"/>
      <c r="AL66" s="487"/>
      <c r="AM66" s="493"/>
      <c r="AN66" s="599"/>
      <c r="AO66" s="493"/>
      <c r="AQ66" s="359"/>
      <c r="AR66" s="359"/>
    </row>
    <row r="67" spans="2:44" ht="42" customHeight="1" x14ac:dyDescent="0.2">
      <c r="B67" s="440">
        <f t="shared" si="0"/>
        <v>0</v>
      </c>
      <c r="C67" s="487"/>
      <c r="D67" s="487"/>
      <c r="E67" s="487"/>
      <c r="F67" s="487"/>
      <c r="G67" s="487"/>
      <c r="H67" s="487"/>
      <c r="I67" s="487"/>
      <c r="J67" s="487" t="str">
        <f t="shared" si="1"/>
        <v/>
      </c>
      <c r="K67" s="597"/>
      <c r="L67" s="597"/>
      <c r="M67" s="488"/>
      <c r="N67" s="487"/>
      <c r="O67" s="487"/>
      <c r="P67" s="487"/>
      <c r="Q67" s="489"/>
      <c r="R67" s="487"/>
      <c r="S67" s="488"/>
      <c r="T67" s="487"/>
      <c r="U67" s="487"/>
      <c r="V67" s="487"/>
      <c r="W67" s="487"/>
      <c r="X67" s="487"/>
      <c r="Y67" s="488"/>
      <c r="Z67" s="487"/>
      <c r="AA67" s="597"/>
      <c r="AB67" s="487"/>
      <c r="AC67" s="487"/>
      <c r="AD67" s="490"/>
      <c r="AE67" s="577"/>
      <c r="AF67" s="490"/>
      <c r="AG67" s="491"/>
      <c r="AH67" s="490"/>
      <c r="AI67" s="577"/>
      <c r="AJ67" s="490"/>
      <c r="AK67" s="577"/>
      <c r="AL67" s="487"/>
      <c r="AM67" s="493"/>
      <c r="AN67" s="599"/>
      <c r="AO67" s="493"/>
      <c r="AQ67" s="359"/>
      <c r="AR67" s="359"/>
    </row>
    <row r="68" spans="2:44" ht="42" customHeight="1" x14ac:dyDescent="0.2">
      <c r="B68" s="440">
        <f t="shared" si="0"/>
        <v>0</v>
      </c>
      <c r="C68" s="487"/>
      <c r="D68" s="487"/>
      <c r="E68" s="487"/>
      <c r="F68" s="487"/>
      <c r="G68" s="487"/>
      <c r="H68" s="487"/>
      <c r="I68" s="487"/>
      <c r="J68" s="487" t="str">
        <f t="shared" si="1"/>
        <v/>
      </c>
      <c r="K68" s="597"/>
      <c r="L68" s="597"/>
      <c r="M68" s="488"/>
      <c r="N68" s="487"/>
      <c r="O68" s="487"/>
      <c r="P68" s="487"/>
      <c r="Q68" s="489"/>
      <c r="R68" s="487"/>
      <c r="S68" s="488"/>
      <c r="T68" s="487"/>
      <c r="U68" s="487"/>
      <c r="V68" s="487"/>
      <c r="W68" s="487"/>
      <c r="X68" s="487"/>
      <c r="Y68" s="488"/>
      <c r="Z68" s="487"/>
      <c r="AA68" s="597"/>
      <c r="AB68" s="487"/>
      <c r="AC68" s="487"/>
      <c r="AD68" s="490"/>
      <c r="AE68" s="577"/>
      <c r="AF68" s="490"/>
      <c r="AG68" s="491"/>
      <c r="AH68" s="490"/>
      <c r="AI68" s="577"/>
      <c r="AJ68" s="490"/>
      <c r="AK68" s="577"/>
      <c r="AL68" s="487"/>
      <c r="AM68" s="493"/>
      <c r="AN68" s="599"/>
      <c r="AO68" s="493"/>
      <c r="AQ68" s="359"/>
      <c r="AR68" s="359"/>
    </row>
    <row r="69" spans="2:44" ht="42" customHeight="1" x14ac:dyDescent="0.2">
      <c r="B69" s="440">
        <f t="shared" si="0"/>
        <v>0</v>
      </c>
      <c r="C69" s="487"/>
      <c r="D69" s="487"/>
      <c r="E69" s="487"/>
      <c r="F69" s="487"/>
      <c r="G69" s="487"/>
      <c r="H69" s="487"/>
      <c r="I69" s="487"/>
      <c r="J69" s="487" t="str">
        <f t="shared" si="1"/>
        <v/>
      </c>
      <c r="K69" s="597"/>
      <c r="L69" s="597"/>
      <c r="M69" s="488"/>
      <c r="N69" s="487"/>
      <c r="O69" s="487"/>
      <c r="P69" s="487"/>
      <c r="Q69" s="489"/>
      <c r="R69" s="487"/>
      <c r="S69" s="488"/>
      <c r="T69" s="487"/>
      <c r="U69" s="487"/>
      <c r="V69" s="487"/>
      <c r="W69" s="487"/>
      <c r="X69" s="487"/>
      <c r="Y69" s="488"/>
      <c r="Z69" s="487"/>
      <c r="AA69" s="597"/>
      <c r="AB69" s="487"/>
      <c r="AC69" s="487"/>
      <c r="AD69" s="490"/>
      <c r="AE69" s="577"/>
      <c r="AF69" s="490"/>
      <c r="AG69" s="491"/>
      <c r="AH69" s="490"/>
      <c r="AI69" s="577"/>
      <c r="AJ69" s="490"/>
      <c r="AK69" s="577"/>
      <c r="AL69" s="487"/>
      <c r="AM69" s="493"/>
      <c r="AN69" s="599"/>
      <c r="AO69" s="493"/>
      <c r="AQ69" s="359"/>
      <c r="AR69" s="359"/>
    </row>
    <row r="70" spans="2:44" ht="42" customHeight="1" x14ac:dyDescent="0.2">
      <c r="B70" s="440">
        <f t="shared" si="0"/>
        <v>0</v>
      </c>
      <c r="C70" s="487"/>
      <c r="D70" s="487"/>
      <c r="E70" s="487"/>
      <c r="F70" s="487"/>
      <c r="G70" s="487"/>
      <c r="H70" s="487"/>
      <c r="I70" s="487"/>
      <c r="J70" s="487" t="str">
        <f t="shared" si="1"/>
        <v/>
      </c>
      <c r="K70" s="597"/>
      <c r="L70" s="597"/>
      <c r="M70" s="488"/>
      <c r="N70" s="487"/>
      <c r="O70" s="487"/>
      <c r="P70" s="487"/>
      <c r="Q70" s="489"/>
      <c r="R70" s="487"/>
      <c r="S70" s="488"/>
      <c r="T70" s="487"/>
      <c r="U70" s="487"/>
      <c r="V70" s="487"/>
      <c r="W70" s="487"/>
      <c r="X70" s="487"/>
      <c r="Y70" s="488"/>
      <c r="Z70" s="487"/>
      <c r="AA70" s="597"/>
      <c r="AB70" s="487"/>
      <c r="AC70" s="487"/>
      <c r="AD70" s="490"/>
      <c r="AE70" s="577"/>
      <c r="AF70" s="490"/>
      <c r="AG70" s="491"/>
      <c r="AH70" s="490"/>
      <c r="AI70" s="577"/>
      <c r="AJ70" s="490"/>
      <c r="AK70" s="577"/>
      <c r="AL70" s="487"/>
      <c r="AM70" s="493"/>
      <c r="AN70" s="599"/>
      <c r="AO70" s="493"/>
      <c r="AQ70" s="359"/>
      <c r="AR70" s="359"/>
    </row>
    <row r="71" spans="2:44" ht="42" customHeight="1" x14ac:dyDescent="0.2">
      <c r="B71" s="440">
        <f t="shared" si="0"/>
        <v>0</v>
      </c>
      <c r="C71" s="487"/>
      <c r="D71" s="487"/>
      <c r="E71" s="487"/>
      <c r="F71" s="487"/>
      <c r="G71" s="487"/>
      <c r="H71" s="487"/>
      <c r="I71" s="487"/>
      <c r="J71" s="487" t="str">
        <f t="shared" si="1"/>
        <v/>
      </c>
      <c r="K71" s="597"/>
      <c r="L71" s="597"/>
      <c r="M71" s="488"/>
      <c r="N71" s="487"/>
      <c r="O71" s="487"/>
      <c r="P71" s="487"/>
      <c r="Q71" s="489"/>
      <c r="R71" s="487"/>
      <c r="S71" s="488"/>
      <c r="T71" s="487"/>
      <c r="U71" s="487"/>
      <c r="V71" s="487"/>
      <c r="W71" s="487"/>
      <c r="X71" s="487"/>
      <c r="Y71" s="488"/>
      <c r="Z71" s="487"/>
      <c r="AA71" s="597"/>
      <c r="AB71" s="487"/>
      <c r="AC71" s="487"/>
      <c r="AD71" s="490"/>
      <c r="AE71" s="577"/>
      <c r="AF71" s="490"/>
      <c r="AG71" s="491"/>
      <c r="AH71" s="490"/>
      <c r="AI71" s="577"/>
      <c r="AJ71" s="490"/>
      <c r="AK71" s="577"/>
      <c r="AL71" s="487"/>
      <c r="AM71" s="493"/>
      <c r="AN71" s="599"/>
      <c r="AO71" s="493"/>
      <c r="AQ71" s="359"/>
      <c r="AR71" s="359"/>
    </row>
    <row r="72" spans="2:44" ht="42" customHeight="1" x14ac:dyDescent="0.2">
      <c r="B72" s="440">
        <f t="shared" si="0"/>
        <v>0</v>
      </c>
      <c r="C72" s="487"/>
      <c r="D72" s="487"/>
      <c r="E72" s="487"/>
      <c r="F72" s="487"/>
      <c r="G72" s="487"/>
      <c r="H72" s="487"/>
      <c r="I72" s="487"/>
      <c r="J72" s="487" t="str">
        <f t="shared" si="1"/>
        <v/>
      </c>
      <c r="K72" s="597"/>
      <c r="L72" s="597"/>
      <c r="M72" s="488"/>
      <c r="N72" s="487"/>
      <c r="O72" s="487"/>
      <c r="P72" s="487"/>
      <c r="Q72" s="489"/>
      <c r="R72" s="487"/>
      <c r="S72" s="488"/>
      <c r="T72" s="487"/>
      <c r="U72" s="487"/>
      <c r="V72" s="487"/>
      <c r="W72" s="487"/>
      <c r="X72" s="487"/>
      <c r="Y72" s="488"/>
      <c r="Z72" s="487"/>
      <c r="AA72" s="597"/>
      <c r="AB72" s="487"/>
      <c r="AC72" s="487"/>
      <c r="AD72" s="490"/>
      <c r="AE72" s="577"/>
      <c r="AF72" s="490"/>
      <c r="AG72" s="491"/>
      <c r="AH72" s="490"/>
      <c r="AI72" s="577"/>
      <c r="AJ72" s="490"/>
      <c r="AK72" s="577"/>
      <c r="AL72" s="487"/>
      <c r="AM72" s="493"/>
      <c r="AN72" s="599"/>
      <c r="AO72" s="493"/>
      <c r="AQ72" s="359"/>
      <c r="AR72" s="359"/>
    </row>
    <row r="73" spans="2:44" ht="42" customHeight="1" x14ac:dyDescent="0.2">
      <c r="B73" s="440">
        <f t="shared" si="0"/>
        <v>0</v>
      </c>
      <c r="C73" s="487"/>
      <c r="D73" s="487"/>
      <c r="E73" s="487"/>
      <c r="F73" s="487"/>
      <c r="G73" s="487"/>
      <c r="H73" s="487"/>
      <c r="I73" s="487"/>
      <c r="J73" s="487" t="str">
        <f t="shared" si="1"/>
        <v/>
      </c>
      <c r="K73" s="597"/>
      <c r="L73" s="597"/>
      <c r="M73" s="488"/>
      <c r="N73" s="487"/>
      <c r="O73" s="487"/>
      <c r="P73" s="487"/>
      <c r="Q73" s="489"/>
      <c r="R73" s="487"/>
      <c r="S73" s="488"/>
      <c r="T73" s="487"/>
      <c r="U73" s="487"/>
      <c r="V73" s="487"/>
      <c r="W73" s="487"/>
      <c r="X73" s="487"/>
      <c r="Y73" s="488"/>
      <c r="Z73" s="487"/>
      <c r="AA73" s="597"/>
      <c r="AB73" s="487"/>
      <c r="AC73" s="487"/>
      <c r="AD73" s="490"/>
      <c r="AE73" s="577"/>
      <c r="AF73" s="490"/>
      <c r="AG73" s="491"/>
      <c r="AH73" s="490"/>
      <c r="AI73" s="577"/>
      <c r="AJ73" s="490"/>
      <c r="AK73" s="577"/>
      <c r="AL73" s="487"/>
      <c r="AM73" s="493"/>
      <c r="AN73" s="599"/>
      <c r="AO73" s="493"/>
      <c r="AQ73" s="359"/>
      <c r="AR73" s="359"/>
    </row>
    <row r="74" spans="2:44" ht="42" customHeight="1" x14ac:dyDescent="0.2">
      <c r="B74" s="440">
        <f t="shared" si="0"/>
        <v>0</v>
      </c>
      <c r="C74" s="487"/>
      <c r="D74" s="487"/>
      <c r="E74" s="487"/>
      <c r="F74" s="487"/>
      <c r="G74" s="487"/>
      <c r="H74" s="487"/>
      <c r="I74" s="487"/>
      <c r="J74" s="487" t="str">
        <f t="shared" si="1"/>
        <v/>
      </c>
      <c r="K74" s="597"/>
      <c r="L74" s="597"/>
      <c r="M74" s="488"/>
      <c r="N74" s="487"/>
      <c r="O74" s="487"/>
      <c r="P74" s="487"/>
      <c r="Q74" s="489"/>
      <c r="R74" s="487"/>
      <c r="S74" s="488"/>
      <c r="T74" s="487"/>
      <c r="U74" s="487"/>
      <c r="V74" s="487"/>
      <c r="W74" s="487"/>
      <c r="X74" s="487"/>
      <c r="Y74" s="488"/>
      <c r="Z74" s="487"/>
      <c r="AA74" s="597"/>
      <c r="AB74" s="487"/>
      <c r="AC74" s="487"/>
      <c r="AD74" s="490"/>
      <c r="AE74" s="577"/>
      <c r="AF74" s="490"/>
      <c r="AG74" s="491"/>
      <c r="AH74" s="490"/>
      <c r="AI74" s="577"/>
      <c r="AJ74" s="490"/>
      <c r="AK74" s="577"/>
      <c r="AL74" s="487"/>
      <c r="AM74" s="493"/>
      <c r="AN74" s="599"/>
      <c r="AO74" s="493"/>
      <c r="AQ74" s="359"/>
      <c r="AR74" s="359"/>
    </row>
    <row r="75" spans="2:44" ht="42" customHeight="1" x14ac:dyDescent="0.2">
      <c r="B75" s="440">
        <f t="shared" si="0"/>
        <v>0</v>
      </c>
      <c r="C75" s="487"/>
      <c r="D75" s="487"/>
      <c r="E75" s="487"/>
      <c r="F75" s="487"/>
      <c r="G75" s="487"/>
      <c r="H75" s="487"/>
      <c r="I75" s="487"/>
      <c r="J75" s="487" t="str">
        <f t="shared" si="1"/>
        <v/>
      </c>
      <c r="K75" s="597"/>
      <c r="L75" s="597"/>
      <c r="M75" s="488"/>
      <c r="N75" s="487"/>
      <c r="O75" s="487"/>
      <c r="P75" s="487"/>
      <c r="Q75" s="489"/>
      <c r="R75" s="487"/>
      <c r="S75" s="488"/>
      <c r="T75" s="487"/>
      <c r="U75" s="487"/>
      <c r="V75" s="487"/>
      <c r="W75" s="487"/>
      <c r="X75" s="487"/>
      <c r="Y75" s="488"/>
      <c r="Z75" s="487"/>
      <c r="AA75" s="597"/>
      <c r="AB75" s="487"/>
      <c r="AC75" s="487"/>
      <c r="AD75" s="490"/>
      <c r="AE75" s="577"/>
      <c r="AF75" s="490"/>
      <c r="AG75" s="491"/>
      <c r="AH75" s="490"/>
      <c r="AI75" s="577"/>
      <c r="AJ75" s="490"/>
      <c r="AK75" s="577"/>
      <c r="AL75" s="487"/>
      <c r="AM75" s="493"/>
      <c r="AN75" s="599"/>
      <c r="AO75" s="493"/>
      <c r="AQ75" s="359"/>
      <c r="AR75" s="359"/>
    </row>
    <row r="76" spans="2:44" ht="42" customHeight="1" x14ac:dyDescent="0.2">
      <c r="B76" s="440">
        <f t="shared" si="0"/>
        <v>0</v>
      </c>
      <c r="C76" s="487"/>
      <c r="D76" s="487"/>
      <c r="E76" s="487"/>
      <c r="F76" s="487"/>
      <c r="G76" s="487"/>
      <c r="H76" s="487"/>
      <c r="I76" s="487"/>
      <c r="J76" s="487" t="str">
        <f t="shared" si="1"/>
        <v/>
      </c>
      <c r="K76" s="597"/>
      <c r="L76" s="597"/>
      <c r="M76" s="488"/>
      <c r="N76" s="487"/>
      <c r="O76" s="487"/>
      <c r="P76" s="487"/>
      <c r="Q76" s="489"/>
      <c r="R76" s="487"/>
      <c r="S76" s="488"/>
      <c r="T76" s="487"/>
      <c r="U76" s="487"/>
      <c r="V76" s="487"/>
      <c r="W76" s="487"/>
      <c r="X76" s="487"/>
      <c r="Y76" s="488"/>
      <c r="Z76" s="487"/>
      <c r="AA76" s="597"/>
      <c r="AB76" s="487"/>
      <c r="AC76" s="487"/>
      <c r="AD76" s="490"/>
      <c r="AE76" s="577"/>
      <c r="AF76" s="490"/>
      <c r="AG76" s="491"/>
      <c r="AH76" s="490"/>
      <c r="AI76" s="577"/>
      <c r="AJ76" s="490"/>
      <c r="AK76" s="577"/>
      <c r="AL76" s="487"/>
      <c r="AM76" s="493"/>
      <c r="AN76" s="599"/>
      <c r="AO76" s="493"/>
      <c r="AQ76" s="359"/>
      <c r="AR76" s="359"/>
    </row>
    <row r="77" spans="2:44" ht="42" customHeight="1" x14ac:dyDescent="0.2">
      <c r="B77" s="440">
        <f t="shared" si="0"/>
        <v>0</v>
      </c>
      <c r="C77" s="487"/>
      <c r="D77" s="487"/>
      <c r="E77" s="487"/>
      <c r="F77" s="487"/>
      <c r="G77" s="487"/>
      <c r="H77" s="487"/>
      <c r="I77" s="487"/>
      <c r="J77" s="487" t="str">
        <f t="shared" si="1"/>
        <v/>
      </c>
      <c r="K77" s="597"/>
      <c r="L77" s="597"/>
      <c r="M77" s="488"/>
      <c r="N77" s="487"/>
      <c r="O77" s="487"/>
      <c r="P77" s="487"/>
      <c r="Q77" s="489"/>
      <c r="R77" s="487"/>
      <c r="S77" s="488"/>
      <c r="T77" s="487"/>
      <c r="U77" s="487"/>
      <c r="V77" s="487"/>
      <c r="W77" s="487"/>
      <c r="X77" s="487"/>
      <c r="Y77" s="488"/>
      <c r="Z77" s="487"/>
      <c r="AA77" s="597"/>
      <c r="AB77" s="487"/>
      <c r="AC77" s="487"/>
      <c r="AD77" s="490"/>
      <c r="AE77" s="577"/>
      <c r="AF77" s="490"/>
      <c r="AG77" s="491"/>
      <c r="AH77" s="490"/>
      <c r="AI77" s="577"/>
      <c r="AJ77" s="490"/>
      <c r="AK77" s="577"/>
      <c r="AL77" s="487"/>
      <c r="AM77" s="493"/>
      <c r="AN77" s="599"/>
      <c r="AO77" s="493"/>
      <c r="AQ77" s="359"/>
      <c r="AR77" s="359"/>
    </row>
    <row r="78" spans="2:44" ht="42" customHeight="1" x14ac:dyDescent="0.2">
      <c r="B78" s="440">
        <f t="shared" si="0"/>
        <v>0</v>
      </c>
      <c r="C78" s="487"/>
      <c r="D78" s="487"/>
      <c r="E78" s="487"/>
      <c r="F78" s="487"/>
      <c r="G78" s="487"/>
      <c r="H78" s="487"/>
      <c r="I78" s="487"/>
      <c r="J78" s="487" t="str">
        <f t="shared" si="1"/>
        <v/>
      </c>
      <c r="K78" s="597"/>
      <c r="L78" s="597"/>
      <c r="M78" s="488"/>
      <c r="N78" s="487"/>
      <c r="O78" s="487"/>
      <c r="P78" s="487"/>
      <c r="Q78" s="489"/>
      <c r="R78" s="487"/>
      <c r="S78" s="488"/>
      <c r="T78" s="487"/>
      <c r="U78" s="487"/>
      <c r="V78" s="487"/>
      <c r="W78" s="487"/>
      <c r="X78" s="487"/>
      <c r="Y78" s="488"/>
      <c r="Z78" s="487"/>
      <c r="AA78" s="597"/>
      <c r="AB78" s="487"/>
      <c r="AC78" s="487"/>
      <c r="AD78" s="490"/>
      <c r="AE78" s="577"/>
      <c r="AF78" s="490"/>
      <c r="AG78" s="491"/>
      <c r="AH78" s="490"/>
      <c r="AI78" s="577"/>
      <c r="AJ78" s="490"/>
      <c r="AK78" s="577"/>
      <c r="AL78" s="487"/>
      <c r="AM78" s="493"/>
      <c r="AN78" s="599"/>
      <c r="AO78" s="493"/>
      <c r="AQ78" s="359"/>
      <c r="AR78" s="359"/>
    </row>
    <row r="79" spans="2:44" ht="42" customHeight="1" x14ac:dyDescent="0.2">
      <c r="B79" s="440">
        <f t="shared" si="0"/>
        <v>0</v>
      </c>
      <c r="C79" s="487"/>
      <c r="D79" s="487"/>
      <c r="E79" s="487"/>
      <c r="F79" s="487"/>
      <c r="G79" s="487"/>
      <c r="H79" s="487"/>
      <c r="I79" s="487"/>
      <c r="J79" s="487" t="str">
        <f t="shared" si="1"/>
        <v/>
      </c>
      <c r="K79" s="597"/>
      <c r="L79" s="597"/>
      <c r="M79" s="488"/>
      <c r="N79" s="487"/>
      <c r="O79" s="487"/>
      <c r="P79" s="487"/>
      <c r="Q79" s="489"/>
      <c r="R79" s="487"/>
      <c r="S79" s="488"/>
      <c r="T79" s="487"/>
      <c r="U79" s="487"/>
      <c r="V79" s="487"/>
      <c r="W79" s="487"/>
      <c r="X79" s="487"/>
      <c r="Y79" s="488"/>
      <c r="Z79" s="487"/>
      <c r="AA79" s="597"/>
      <c r="AB79" s="487"/>
      <c r="AC79" s="487"/>
      <c r="AD79" s="490"/>
      <c r="AE79" s="577"/>
      <c r="AF79" s="490"/>
      <c r="AG79" s="491"/>
      <c r="AH79" s="490"/>
      <c r="AI79" s="577"/>
      <c r="AJ79" s="490"/>
      <c r="AK79" s="577"/>
      <c r="AL79" s="487"/>
      <c r="AM79" s="493"/>
      <c r="AN79" s="599"/>
      <c r="AO79" s="493"/>
      <c r="AQ79" s="359"/>
      <c r="AR79" s="359"/>
    </row>
    <row r="80" spans="2:44" ht="42" customHeight="1" x14ac:dyDescent="0.2">
      <c r="B80" s="440">
        <f t="shared" si="0"/>
        <v>0</v>
      </c>
      <c r="C80" s="487"/>
      <c r="D80" s="487"/>
      <c r="E80" s="487"/>
      <c r="F80" s="487"/>
      <c r="G80" s="487"/>
      <c r="H80" s="487"/>
      <c r="I80" s="487"/>
      <c r="J80" s="487" t="str">
        <f t="shared" si="1"/>
        <v/>
      </c>
      <c r="K80" s="597"/>
      <c r="L80" s="597"/>
      <c r="M80" s="488"/>
      <c r="N80" s="487"/>
      <c r="O80" s="487"/>
      <c r="P80" s="487"/>
      <c r="Q80" s="489"/>
      <c r="R80" s="487"/>
      <c r="S80" s="488"/>
      <c r="T80" s="487"/>
      <c r="U80" s="487"/>
      <c r="V80" s="487"/>
      <c r="W80" s="487"/>
      <c r="X80" s="487"/>
      <c r="Y80" s="488"/>
      <c r="Z80" s="487"/>
      <c r="AA80" s="597"/>
      <c r="AB80" s="487"/>
      <c r="AC80" s="487"/>
      <c r="AD80" s="490"/>
      <c r="AE80" s="577"/>
      <c r="AF80" s="490"/>
      <c r="AG80" s="491"/>
      <c r="AH80" s="490"/>
      <c r="AI80" s="577"/>
      <c r="AJ80" s="490"/>
      <c r="AK80" s="577"/>
      <c r="AL80" s="487"/>
      <c r="AM80" s="493"/>
      <c r="AN80" s="599"/>
      <c r="AO80" s="493"/>
      <c r="AQ80" s="359"/>
      <c r="AR80" s="359"/>
    </row>
    <row r="81" spans="2:44" ht="42" customHeight="1" x14ac:dyDescent="0.2">
      <c r="B81" s="440">
        <f t="shared" si="0"/>
        <v>0</v>
      </c>
      <c r="C81" s="487"/>
      <c r="D81" s="487"/>
      <c r="E81" s="487"/>
      <c r="F81" s="487"/>
      <c r="G81" s="487"/>
      <c r="H81" s="487"/>
      <c r="I81" s="487"/>
      <c r="J81" s="487" t="str">
        <f t="shared" si="1"/>
        <v/>
      </c>
      <c r="K81" s="597"/>
      <c r="L81" s="597"/>
      <c r="M81" s="488"/>
      <c r="N81" s="487"/>
      <c r="O81" s="487"/>
      <c r="P81" s="487"/>
      <c r="Q81" s="489"/>
      <c r="R81" s="487"/>
      <c r="S81" s="488"/>
      <c r="T81" s="487"/>
      <c r="U81" s="487"/>
      <c r="V81" s="487"/>
      <c r="W81" s="487"/>
      <c r="X81" s="487"/>
      <c r="Y81" s="488"/>
      <c r="Z81" s="487"/>
      <c r="AA81" s="597"/>
      <c r="AB81" s="487"/>
      <c r="AC81" s="487"/>
      <c r="AD81" s="490"/>
      <c r="AE81" s="577"/>
      <c r="AF81" s="490"/>
      <c r="AG81" s="491"/>
      <c r="AH81" s="490"/>
      <c r="AI81" s="577"/>
      <c r="AJ81" s="490"/>
      <c r="AK81" s="577"/>
      <c r="AL81" s="487"/>
      <c r="AM81" s="493"/>
      <c r="AN81" s="599"/>
      <c r="AO81" s="493"/>
      <c r="AQ81" s="359"/>
      <c r="AR81" s="359"/>
    </row>
    <row r="82" spans="2:44" ht="42" customHeight="1" x14ac:dyDescent="0.2">
      <c r="B82" s="440">
        <f t="shared" si="0"/>
        <v>0</v>
      </c>
      <c r="C82" s="487"/>
      <c r="D82" s="487"/>
      <c r="E82" s="487"/>
      <c r="F82" s="487"/>
      <c r="G82" s="487"/>
      <c r="H82" s="487"/>
      <c r="I82" s="487"/>
      <c r="J82" s="487" t="str">
        <f t="shared" si="1"/>
        <v/>
      </c>
      <c r="K82" s="597"/>
      <c r="L82" s="597"/>
      <c r="M82" s="488"/>
      <c r="N82" s="487"/>
      <c r="O82" s="487"/>
      <c r="P82" s="487"/>
      <c r="Q82" s="489"/>
      <c r="R82" s="487"/>
      <c r="S82" s="488"/>
      <c r="T82" s="487"/>
      <c r="U82" s="487"/>
      <c r="V82" s="487"/>
      <c r="W82" s="487"/>
      <c r="X82" s="487"/>
      <c r="Y82" s="488"/>
      <c r="Z82" s="487"/>
      <c r="AA82" s="597"/>
      <c r="AB82" s="487"/>
      <c r="AC82" s="487"/>
      <c r="AD82" s="490"/>
      <c r="AE82" s="577"/>
      <c r="AF82" s="490"/>
      <c r="AG82" s="491"/>
      <c r="AH82" s="490"/>
      <c r="AI82" s="577"/>
      <c r="AJ82" s="490"/>
      <c r="AK82" s="577"/>
      <c r="AL82" s="487"/>
      <c r="AM82" s="493"/>
      <c r="AN82" s="599"/>
      <c r="AO82" s="493"/>
      <c r="AQ82" s="359"/>
      <c r="AR82" s="359"/>
    </row>
    <row r="83" spans="2:44" ht="42" customHeight="1" x14ac:dyDescent="0.2">
      <c r="B83" s="440">
        <f t="shared" si="0"/>
        <v>0</v>
      </c>
      <c r="C83" s="487"/>
      <c r="D83" s="487"/>
      <c r="E83" s="487"/>
      <c r="F83" s="487"/>
      <c r="G83" s="487"/>
      <c r="H83" s="487"/>
      <c r="I83" s="487"/>
      <c r="J83" s="487" t="str">
        <f t="shared" ref="J83:J118" si="2">RIGHT(I83,4)</f>
        <v/>
      </c>
      <c r="K83" s="597"/>
      <c r="L83" s="597"/>
      <c r="M83" s="488"/>
      <c r="N83" s="487"/>
      <c r="O83" s="487"/>
      <c r="P83" s="487"/>
      <c r="Q83" s="489"/>
      <c r="R83" s="487"/>
      <c r="S83" s="488"/>
      <c r="T83" s="487"/>
      <c r="U83" s="487"/>
      <c r="V83" s="487"/>
      <c r="W83" s="487"/>
      <c r="X83" s="487"/>
      <c r="Y83" s="488"/>
      <c r="Z83" s="487"/>
      <c r="AA83" s="597"/>
      <c r="AB83" s="487"/>
      <c r="AC83" s="487"/>
      <c r="AD83" s="490"/>
      <c r="AE83" s="577"/>
      <c r="AF83" s="490"/>
      <c r="AG83" s="491"/>
      <c r="AH83" s="490"/>
      <c r="AI83" s="577"/>
      <c r="AJ83" s="490"/>
      <c r="AK83" s="577"/>
      <c r="AL83" s="487"/>
      <c r="AM83" s="493"/>
      <c r="AN83" s="599"/>
      <c r="AO83" s="493"/>
      <c r="AQ83" s="359"/>
      <c r="AR83" s="359"/>
    </row>
    <row r="84" spans="2:44" ht="42" customHeight="1" x14ac:dyDescent="0.2">
      <c r="B84" s="440">
        <f t="shared" si="0"/>
        <v>0</v>
      </c>
      <c r="C84" s="487"/>
      <c r="D84" s="487"/>
      <c r="E84" s="487"/>
      <c r="F84" s="487"/>
      <c r="G84" s="487"/>
      <c r="H84" s="487"/>
      <c r="I84" s="487"/>
      <c r="J84" s="487" t="str">
        <f t="shared" si="2"/>
        <v/>
      </c>
      <c r="K84" s="597"/>
      <c r="L84" s="597"/>
      <c r="M84" s="488"/>
      <c r="N84" s="487"/>
      <c r="O84" s="487"/>
      <c r="P84" s="487"/>
      <c r="Q84" s="489"/>
      <c r="R84" s="487"/>
      <c r="S84" s="488"/>
      <c r="T84" s="487"/>
      <c r="U84" s="487"/>
      <c r="V84" s="487"/>
      <c r="W84" s="487"/>
      <c r="X84" s="487"/>
      <c r="Y84" s="488"/>
      <c r="Z84" s="487"/>
      <c r="AA84" s="597"/>
      <c r="AB84" s="487"/>
      <c r="AC84" s="487"/>
      <c r="AD84" s="490"/>
      <c r="AE84" s="577"/>
      <c r="AF84" s="490"/>
      <c r="AG84" s="491"/>
      <c r="AH84" s="490"/>
      <c r="AI84" s="577"/>
      <c r="AJ84" s="490"/>
      <c r="AK84" s="577"/>
      <c r="AL84" s="487"/>
      <c r="AM84" s="493"/>
      <c r="AN84" s="599"/>
      <c r="AO84" s="493"/>
      <c r="AQ84" s="359"/>
      <c r="AR84" s="359"/>
    </row>
    <row r="85" spans="2:44" ht="42" customHeight="1" x14ac:dyDescent="0.2">
      <c r="B85" s="440">
        <f t="shared" ref="B85:B118" si="3">IF(ISBLANK(C85),0,1)</f>
        <v>0</v>
      </c>
      <c r="C85" s="487"/>
      <c r="D85" s="487"/>
      <c r="E85" s="487"/>
      <c r="F85" s="487"/>
      <c r="G85" s="487"/>
      <c r="H85" s="487"/>
      <c r="I85" s="487"/>
      <c r="J85" s="487" t="str">
        <f t="shared" si="2"/>
        <v/>
      </c>
      <c r="K85" s="597"/>
      <c r="L85" s="597"/>
      <c r="M85" s="488"/>
      <c r="N85" s="487"/>
      <c r="O85" s="487"/>
      <c r="P85" s="487"/>
      <c r="Q85" s="489"/>
      <c r="R85" s="487"/>
      <c r="S85" s="488"/>
      <c r="T85" s="487"/>
      <c r="U85" s="487"/>
      <c r="V85" s="487"/>
      <c r="W85" s="487"/>
      <c r="X85" s="487"/>
      <c r="Y85" s="488"/>
      <c r="Z85" s="487"/>
      <c r="AA85" s="597"/>
      <c r="AB85" s="487"/>
      <c r="AC85" s="487"/>
      <c r="AD85" s="490"/>
      <c r="AE85" s="577"/>
      <c r="AF85" s="490"/>
      <c r="AG85" s="491"/>
      <c r="AH85" s="490"/>
      <c r="AI85" s="577"/>
      <c r="AJ85" s="490"/>
      <c r="AK85" s="577"/>
      <c r="AL85" s="487"/>
      <c r="AM85" s="493"/>
      <c r="AN85" s="599"/>
      <c r="AO85" s="493"/>
      <c r="AQ85" s="359"/>
      <c r="AR85" s="359"/>
    </row>
    <row r="86" spans="2:44" ht="42" customHeight="1" x14ac:dyDescent="0.2">
      <c r="B86" s="440">
        <f t="shared" si="3"/>
        <v>0</v>
      </c>
      <c r="C86" s="487"/>
      <c r="D86" s="487"/>
      <c r="E86" s="487"/>
      <c r="F86" s="487"/>
      <c r="G86" s="487"/>
      <c r="H86" s="487"/>
      <c r="I86" s="487"/>
      <c r="J86" s="487" t="str">
        <f t="shared" si="2"/>
        <v/>
      </c>
      <c r="K86" s="597"/>
      <c r="L86" s="597"/>
      <c r="M86" s="488"/>
      <c r="N86" s="487"/>
      <c r="O86" s="487"/>
      <c r="P86" s="487"/>
      <c r="Q86" s="489"/>
      <c r="R86" s="487"/>
      <c r="S86" s="488"/>
      <c r="T86" s="487"/>
      <c r="U86" s="487"/>
      <c r="V86" s="487"/>
      <c r="W86" s="487"/>
      <c r="X86" s="487"/>
      <c r="Y86" s="488"/>
      <c r="Z86" s="487"/>
      <c r="AA86" s="597"/>
      <c r="AB86" s="487"/>
      <c r="AC86" s="487"/>
      <c r="AD86" s="490"/>
      <c r="AE86" s="577"/>
      <c r="AF86" s="490"/>
      <c r="AG86" s="491"/>
      <c r="AH86" s="490"/>
      <c r="AI86" s="577"/>
      <c r="AJ86" s="490"/>
      <c r="AK86" s="577"/>
      <c r="AL86" s="487"/>
      <c r="AM86" s="493"/>
      <c r="AN86" s="599"/>
      <c r="AO86" s="493"/>
      <c r="AQ86" s="359"/>
      <c r="AR86" s="359"/>
    </row>
    <row r="87" spans="2:44" ht="42" customHeight="1" x14ac:dyDescent="0.2">
      <c r="B87" s="440">
        <f t="shared" si="3"/>
        <v>0</v>
      </c>
      <c r="C87" s="487"/>
      <c r="D87" s="487"/>
      <c r="E87" s="487"/>
      <c r="F87" s="487"/>
      <c r="G87" s="487"/>
      <c r="H87" s="487"/>
      <c r="I87" s="487"/>
      <c r="J87" s="487" t="str">
        <f t="shared" si="2"/>
        <v/>
      </c>
      <c r="K87" s="597"/>
      <c r="L87" s="597"/>
      <c r="M87" s="488"/>
      <c r="N87" s="487"/>
      <c r="O87" s="487"/>
      <c r="P87" s="487"/>
      <c r="Q87" s="489"/>
      <c r="R87" s="487"/>
      <c r="S87" s="488"/>
      <c r="T87" s="487"/>
      <c r="U87" s="487"/>
      <c r="V87" s="487"/>
      <c r="W87" s="487"/>
      <c r="X87" s="487"/>
      <c r="Y87" s="488"/>
      <c r="Z87" s="487"/>
      <c r="AA87" s="597"/>
      <c r="AB87" s="487"/>
      <c r="AC87" s="487"/>
      <c r="AD87" s="490"/>
      <c r="AE87" s="577"/>
      <c r="AF87" s="490"/>
      <c r="AG87" s="491"/>
      <c r="AH87" s="490"/>
      <c r="AI87" s="577"/>
      <c r="AJ87" s="490"/>
      <c r="AK87" s="577"/>
      <c r="AL87" s="487"/>
      <c r="AM87" s="493"/>
      <c r="AN87" s="599"/>
      <c r="AO87" s="493"/>
      <c r="AQ87" s="359"/>
      <c r="AR87" s="359"/>
    </row>
    <row r="88" spans="2:44" ht="42" customHeight="1" x14ac:dyDescent="0.2">
      <c r="B88" s="440">
        <f t="shared" si="3"/>
        <v>0</v>
      </c>
      <c r="C88" s="487"/>
      <c r="D88" s="487"/>
      <c r="E88" s="487"/>
      <c r="F88" s="487"/>
      <c r="G88" s="487"/>
      <c r="H88" s="487"/>
      <c r="I88" s="487"/>
      <c r="J88" s="487" t="str">
        <f t="shared" si="2"/>
        <v/>
      </c>
      <c r="K88" s="597"/>
      <c r="L88" s="597"/>
      <c r="M88" s="488"/>
      <c r="N88" s="487"/>
      <c r="O88" s="487"/>
      <c r="P88" s="487"/>
      <c r="Q88" s="489"/>
      <c r="R88" s="487"/>
      <c r="S88" s="488"/>
      <c r="T88" s="487"/>
      <c r="U88" s="487"/>
      <c r="V88" s="487"/>
      <c r="W88" s="487"/>
      <c r="X88" s="487"/>
      <c r="Y88" s="488"/>
      <c r="Z88" s="487"/>
      <c r="AA88" s="597"/>
      <c r="AB88" s="487"/>
      <c r="AC88" s="487"/>
      <c r="AD88" s="490"/>
      <c r="AE88" s="577"/>
      <c r="AF88" s="490"/>
      <c r="AG88" s="491"/>
      <c r="AH88" s="490"/>
      <c r="AI88" s="577"/>
      <c r="AJ88" s="490"/>
      <c r="AK88" s="577"/>
      <c r="AL88" s="487"/>
      <c r="AM88" s="493"/>
      <c r="AN88" s="599"/>
      <c r="AO88" s="493"/>
      <c r="AQ88" s="359"/>
      <c r="AR88" s="359"/>
    </row>
    <row r="89" spans="2:44" ht="42" customHeight="1" x14ac:dyDescent="0.2">
      <c r="B89" s="440">
        <f t="shared" si="3"/>
        <v>0</v>
      </c>
      <c r="C89" s="487"/>
      <c r="D89" s="487"/>
      <c r="E89" s="487"/>
      <c r="F89" s="487"/>
      <c r="G89" s="487"/>
      <c r="H89" s="487"/>
      <c r="I89" s="487"/>
      <c r="J89" s="487" t="str">
        <f t="shared" si="2"/>
        <v/>
      </c>
      <c r="K89" s="597"/>
      <c r="L89" s="597"/>
      <c r="M89" s="488"/>
      <c r="N89" s="487"/>
      <c r="O89" s="487"/>
      <c r="P89" s="487"/>
      <c r="Q89" s="489"/>
      <c r="R89" s="487"/>
      <c r="S89" s="488"/>
      <c r="T89" s="487"/>
      <c r="U89" s="487"/>
      <c r="V89" s="487"/>
      <c r="W89" s="487"/>
      <c r="X89" s="487"/>
      <c r="Y89" s="488"/>
      <c r="Z89" s="487"/>
      <c r="AA89" s="597"/>
      <c r="AB89" s="487"/>
      <c r="AC89" s="487"/>
      <c r="AD89" s="490"/>
      <c r="AE89" s="577"/>
      <c r="AF89" s="490"/>
      <c r="AG89" s="491"/>
      <c r="AH89" s="490"/>
      <c r="AI89" s="577"/>
      <c r="AJ89" s="490"/>
      <c r="AK89" s="577"/>
      <c r="AL89" s="487"/>
      <c r="AM89" s="493"/>
      <c r="AN89" s="599"/>
      <c r="AO89" s="493"/>
      <c r="AQ89" s="359"/>
      <c r="AR89" s="359"/>
    </row>
    <row r="90" spans="2:44" ht="42" customHeight="1" x14ac:dyDescent="0.2">
      <c r="B90" s="440">
        <f t="shared" si="3"/>
        <v>0</v>
      </c>
      <c r="C90" s="487"/>
      <c r="D90" s="487"/>
      <c r="E90" s="487"/>
      <c r="F90" s="487"/>
      <c r="G90" s="487"/>
      <c r="H90" s="487"/>
      <c r="I90" s="487"/>
      <c r="J90" s="487" t="str">
        <f t="shared" si="2"/>
        <v/>
      </c>
      <c r="K90" s="597"/>
      <c r="L90" s="597"/>
      <c r="M90" s="488"/>
      <c r="N90" s="487"/>
      <c r="O90" s="487"/>
      <c r="P90" s="487"/>
      <c r="Q90" s="489"/>
      <c r="R90" s="487"/>
      <c r="S90" s="488"/>
      <c r="T90" s="487"/>
      <c r="U90" s="487"/>
      <c r="V90" s="487"/>
      <c r="W90" s="487"/>
      <c r="X90" s="487"/>
      <c r="Y90" s="488"/>
      <c r="Z90" s="487"/>
      <c r="AA90" s="597"/>
      <c r="AB90" s="487"/>
      <c r="AC90" s="487"/>
      <c r="AD90" s="490"/>
      <c r="AE90" s="577"/>
      <c r="AF90" s="490"/>
      <c r="AG90" s="491"/>
      <c r="AH90" s="490"/>
      <c r="AI90" s="577"/>
      <c r="AJ90" s="490"/>
      <c r="AK90" s="577"/>
      <c r="AL90" s="487"/>
      <c r="AM90" s="493"/>
      <c r="AN90" s="599"/>
      <c r="AO90" s="493"/>
      <c r="AQ90" s="359"/>
      <c r="AR90" s="359"/>
    </row>
    <row r="91" spans="2:44" ht="42" customHeight="1" x14ac:dyDescent="0.2">
      <c r="B91" s="440">
        <f t="shared" si="3"/>
        <v>0</v>
      </c>
      <c r="C91" s="487"/>
      <c r="D91" s="487"/>
      <c r="E91" s="487"/>
      <c r="F91" s="487"/>
      <c r="G91" s="487"/>
      <c r="H91" s="487"/>
      <c r="I91" s="487"/>
      <c r="J91" s="487" t="str">
        <f t="shared" si="2"/>
        <v/>
      </c>
      <c r="K91" s="597"/>
      <c r="L91" s="597"/>
      <c r="M91" s="488"/>
      <c r="N91" s="487"/>
      <c r="O91" s="487"/>
      <c r="P91" s="487"/>
      <c r="Q91" s="489"/>
      <c r="R91" s="487"/>
      <c r="S91" s="488"/>
      <c r="T91" s="487"/>
      <c r="U91" s="487"/>
      <c r="V91" s="487"/>
      <c r="W91" s="487"/>
      <c r="X91" s="487"/>
      <c r="Y91" s="488"/>
      <c r="Z91" s="487"/>
      <c r="AA91" s="597"/>
      <c r="AB91" s="487"/>
      <c r="AC91" s="487"/>
      <c r="AD91" s="490"/>
      <c r="AE91" s="577"/>
      <c r="AF91" s="490"/>
      <c r="AG91" s="491"/>
      <c r="AH91" s="490"/>
      <c r="AI91" s="577"/>
      <c r="AJ91" s="490"/>
      <c r="AK91" s="577"/>
      <c r="AL91" s="487"/>
      <c r="AM91" s="493"/>
      <c r="AN91" s="599"/>
      <c r="AO91" s="493"/>
      <c r="AQ91" s="359"/>
      <c r="AR91" s="359"/>
    </row>
    <row r="92" spans="2:44" ht="42" customHeight="1" x14ac:dyDescent="0.2">
      <c r="B92" s="440">
        <f t="shared" si="3"/>
        <v>0</v>
      </c>
      <c r="C92" s="487"/>
      <c r="D92" s="487"/>
      <c r="E92" s="487"/>
      <c r="F92" s="487"/>
      <c r="G92" s="487"/>
      <c r="H92" s="487"/>
      <c r="I92" s="487"/>
      <c r="J92" s="487" t="str">
        <f t="shared" si="2"/>
        <v/>
      </c>
      <c r="K92" s="597"/>
      <c r="L92" s="597"/>
      <c r="M92" s="488"/>
      <c r="N92" s="487"/>
      <c r="O92" s="487"/>
      <c r="P92" s="487"/>
      <c r="Q92" s="489"/>
      <c r="R92" s="487"/>
      <c r="S92" s="488"/>
      <c r="T92" s="487"/>
      <c r="U92" s="487"/>
      <c r="V92" s="487"/>
      <c r="W92" s="487"/>
      <c r="X92" s="487"/>
      <c r="Y92" s="488"/>
      <c r="Z92" s="487"/>
      <c r="AA92" s="597"/>
      <c r="AB92" s="487"/>
      <c r="AC92" s="487"/>
      <c r="AD92" s="490"/>
      <c r="AE92" s="577"/>
      <c r="AF92" s="490"/>
      <c r="AG92" s="491"/>
      <c r="AH92" s="490"/>
      <c r="AI92" s="577"/>
      <c r="AJ92" s="490"/>
      <c r="AK92" s="577"/>
      <c r="AL92" s="487"/>
      <c r="AM92" s="493"/>
      <c r="AN92" s="599"/>
      <c r="AO92" s="493"/>
      <c r="AQ92" s="359"/>
      <c r="AR92" s="359"/>
    </row>
    <row r="93" spans="2:44" ht="42" customHeight="1" x14ac:dyDescent="0.2">
      <c r="B93" s="440">
        <f t="shared" si="3"/>
        <v>0</v>
      </c>
      <c r="C93" s="487"/>
      <c r="D93" s="487"/>
      <c r="E93" s="487"/>
      <c r="F93" s="487"/>
      <c r="G93" s="487"/>
      <c r="H93" s="487"/>
      <c r="I93" s="487"/>
      <c r="J93" s="487" t="str">
        <f t="shared" si="2"/>
        <v/>
      </c>
      <c r="K93" s="597"/>
      <c r="L93" s="597"/>
      <c r="M93" s="488"/>
      <c r="N93" s="487"/>
      <c r="O93" s="487"/>
      <c r="P93" s="487"/>
      <c r="Q93" s="489"/>
      <c r="R93" s="487"/>
      <c r="S93" s="488"/>
      <c r="T93" s="487"/>
      <c r="U93" s="487"/>
      <c r="V93" s="487"/>
      <c r="W93" s="487"/>
      <c r="X93" s="487"/>
      <c r="Y93" s="488"/>
      <c r="Z93" s="487"/>
      <c r="AA93" s="597"/>
      <c r="AB93" s="487"/>
      <c r="AC93" s="487"/>
      <c r="AD93" s="490"/>
      <c r="AE93" s="577"/>
      <c r="AF93" s="490"/>
      <c r="AG93" s="491"/>
      <c r="AH93" s="490"/>
      <c r="AI93" s="577"/>
      <c r="AJ93" s="490"/>
      <c r="AK93" s="577"/>
      <c r="AL93" s="487"/>
      <c r="AM93" s="493"/>
      <c r="AN93" s="599"/>
      <c r="AO93" s="493"/>
      <c r="AQ93" s="359"/>
      <c r="AR93" s="359"/>
    </row>
    <row r="94" spans="2:44" ht="42" customHeight="1" x14ac:dyDescent="0.2">
      <c r="B94" s="440">
        <f t="shared" si="3"/>
        <v>0</v>
      </c>
      <c r="C94" s="487"/>
      <c r="D94" s="487"/>
      <c r="E94" s="487"/>
      <c r="F94" s="487"/>
      <c r="G94" s="487"/>
      <c r="H94" s="487"/>
      <c r="I94" s="487"/>
      <c r="J94" s="487" t="str">
        <f t="shared" si="2"/>
        <v/>
      </c>
      <c r="K94" s="597"/>
      <c r="L94" s="597"/>
      <c r="M94" s="488"/>
      <c r="N94" s="487"/>
      <c r="O94" s="487"/>
      <c r="P94" s="487"/>
      <c r="Q94" s="489"/>
      <c r="R94" s="487"/>
      <c r="S94" s="488"/>
      <c r="T94" s="487"/>
      <c r="U94" s="487"/>
      <c r="V94" s="487"/>
      <c r="W94" s="487"/>
      <c r="X94" s="487"/>
      <c r="Y94" s="488"/>
      <c r="Z94" s="487"/>
      <c r="AA94" s="597"/>
      <c r="AB94" s="487"/>
      <c r="AC94" s="487"/>
      <c r="AD94" s="490"/>
      <c r="AE94" s="577"/>
      <c r="AF94" s="490"/>
      <c r="AG94" s="491"/>
      <c r="AH94" s="490"/>
      <c r="AI94" s="577"/>
      <c r="AJ94" s="490"/>
      <c r="AK94" s="577"/>
      <c r="AL94" s="487"/>
      <c r="AM94" s="493"/>
      <c r="AN94" s="599"/>
      <c r="AO94" s="493"/>
      <c r="AQ94" s="359"/>
      <c r="AR94" s="359"/>
    </row>
    <row r="95" spans="2:44" ht="42" customHeight="1" x14ac:dyDescent="0.2">
      <c r="B95" s="440">
        <f t="shared" si="3"/>
        <v>0</v>
      </c>
      <c r="C95" s="487"/>
      <c r="D95" s="487"/>
      <c r="E95" s="487"/>
      <c r="F95" s="487"/>
      <c r="G95" s="487"/>
      <c r="H95" s="487"/>
      <c r="I95" s="487"/>
      <c r="J95" s="487" t="str">
        <f t="shared" si="2"/>
        <v/>
      </c>
      <c r="K95" s="597"/>
      <c r="L95" s="597"/>
      <c r="M95" s="488"/>
      <c r="N95" s="487"/>
      <c r="O95" s="487"/>
      <c r="P95" s="487"/>
      <c r="Q95" s="489"/>
      <c r="R95" s="487"/>
      <c r="S95" s="488"/>
      <c r="T95" s="487"/>
      <c r="U95" s="487"/>
      <c r="V95" s="487"/>
      <c r="W95" s="487"/>
      <c r="X95" s="487"/>
      <c r="Y95" s="488"/>
      <c r="Z95" s="487"/>
      <c r="AA95" s="597"/>
      <c r="AB95" s="487"/>
      <c r="AC95" s="487"/>
      <c r="AD95" s="490"/>
      <c r="AE95" s="577"/>
      <c r="AF95" s="490"/>
      <c r="AG95" s="491"/>
      <c r="AH95" s="490"/>
      <c r="AI95" s="577"/>
      <c r="AJ95" s="490"/>
      <c r="AK95" s="577"/>
      <c r="AL95" s="487"/>
      <c r="AM95" s="493"/>
      <c r="AN95" s="599"/>
      <c r="AO95" s="493"/>
      <c r="AQ95" s="359"/>
      <c r="AR95" s="359"/>
    </row>
    <row r="96" spans="2:44" ht="42" customHeight="1" x14ac:dyDescent="0.2">
      <c r="B96" s="440">
        <f t="shared" si="3"/>
        <v>0</v>
      </c>
      <c r="C96" s="487"/>
      <c r="D96" s="487"/>
      <c r="E96" s="487"/>
      <c r="F96" s="487"/>
      <c r="G96" s="487"/>
      <c r="H96" s="487"/>
      <c r="I96" s="487"/>
      <c r="J96" s="487" t="str">
        <f t="shared" si="2"/>
        <v/>
      </c>
      <c r="K96" s="597"/>
      <c r="L96" s="597"/>
      <c r="M96" s="488"/>
      <c r="N96" s="487"/>
      <c r="O96" s="487"/>
      <c r="P96" s="487"/>
      <c r="Q96" s="489"/>
      <c r="R96" s="487"/>
      <c r="S96" s="488"/>
      <c r="T96" s="487"/>
      <c r="U96" s="487"/>
      <c r="V96" s="487"/>
      <c r="W96" s="487"/>
      <c r="X96" s="487"/>
      <c r="Y96" s="488"/>
      <c r="Z96" s="487"/>
      <c r="AA96" s="597"/>
      <c r="AB96" s="487"/>
      <c r="AC96" s="487"/>
      <c r="AD96" s="490"/>
      <c r="AE96" s="577"/>
      <c r="AF96" s="490"/>
      <c r="AG96" s="491"/>
      <c r="AH96" s="490"/>
      <c r="AI96" s="577"/>
      <c r="AJ96" s="490"/>
      <c r="AK96" s="577"/>
      <c r="AL96" s="487"/>
      <c r="AM96" s="493"/>
      <c r="AN96" s="599"/>
      <c r="AO96" s="493"/>
      <c r="AQ96" s="359"/>
      <c r="AR96" s="359"/>
    </row>
    <row r="97" spans="2:44" ht="42" customHeight="1" x14ac:dyDescent="0.2">
      <c r="B97" s="440">
        <f t="shared" si="3"/>
        <v>0</v>
      </c>
      <c r="C97" s="487"/>
      <c r="D97" s="487"/>
      <c r="E97" s="487"/>
      <c r="F97" s="487"/>
      <c r="G97" s="487"/>
      <c r="H97" s="487"/>
      <c r="I97" s="487"/>
      <c r="J97" s="487" t="str">
        <f t="shared" si="2"/>
        <v/>
      </c>
      <c r="K97" s="597"/>
      <c r="L97" s="597"/>
      <c r="M97" s="488"/>
      <c r="N97" s="487"/>
      <c r="O97" s="487"/>
      <c r="P97" s="487"/>
      <c r="Q97" s="489"/>
      <c r="R97" s="487"/>
      <c r="S97" s="488"/>
      <c r="T97" s="487"/>
      <c r="U97" s="487"/>
      <c r="V97" s="487"/>
      <c r="W97" s="487"/>
      <c r="X97" s="487"/>
      <c r="Y97" s="488"/>
      <c r="Z97" s="487"/>
      <c r="AA97" s="597"/>
      <c r="AB97" s="487"/>
      <c r="AC97" s="487"/>
      <c r="AD97" s="490"/>
      <c r="AE97" s="577"/>
      <c r="AF97" s="490"/>
      <c r="AG97" s="491"/>
      <c r="AH97" s="490"/>
      <c r="AI97" s="577"/>
      <c r="AJ97" s="490"/>
      <c r="AK97" s="577"/>
      <c r="AL97" s="487"/>
      <c r="AM97" s="493"/>
      <c r="AN97" s="599"/>
      <c r="AO97" s="493"/>
      <c r="AQ97" s="359"/>
      <c r="AR97" s="359"/>
    </row>
    <row r="98" spans="2:44" ht="42" customHeight="1" x14ac:dyDescent="0.2">
      <c r="B98" s="440">
        <f t="shared" si="3"/>
        <v>0</v>
      </c>
      <c r="C98" s="487"/>
      <c r="D98" s="487"/>
      <c r="E98" s="487"/>
      <c r="F98" s="487"/>
      <c r="G98" s="487"/>
      <c r="H98" s="487"/>
      <c r="I98" s="487"/>
      <c r="J98" s="487" t="str">
        <f t="shared" si="2"/>
        <v/>
      </c>
      <c r="K98" s="597"/>
      <c r="L98" s="597"/>
      <c r="M98" s="488"/>
      <c r="N98" s="487"/>
      <c r="O98" s="487"/>
      <c r="P98" s="487"/>
      <c r="Q98" s="489"/>
      <c r="R98" s="487"/>
      <c r="S98" s="488"/>
      <c r="T98" s="487"/>
      <c r="U98" s="487"/>
      <c r="V98" s="487"/>
      <c r="W98" s="487"/>
      <c r="X98" s="487"/>
      <c r="Y98" s="488"/>
      <c r="Z98" s="487"/>
      <c r="AA98" s="597"/>
      <c r="AB98" s="487"/>
      <c r="AC98" s="487"/>
      <c r="AD98" s="490"/>
      <c r="AE98" s="577"/>
      <c r="AF98" s="490"/>
      <c r="AG98" s="491"/>
      <c r="AH98" s="490"/>
      <c r="AI98" s="577"/>
      <c r="AJ98" s="490"/>
      <c r="AK98" s="577"/>
      <c r="AL98" s="487"/>
      <c r="AM98" s="493"/>
      <c r="AN98" s="599"/>
      <c r="AO98" s="493"/>
      <c r="AQ98" s="359"/>
      <c r="AR98" s="359"/>
    </row>
    <row r="99" spans="2:44" ht="42" customHeight="1" x14ac:dyDescent="0.2">
      <c r="B99" s="440">
        <f t="shared" si="3"/>
        <v>0</v>
      </c>
      <c r="C99" s="487"/>
      <c r="D99" s="487"/>
      <c r="E99" s="487"/>
      <c r="F99" s="487"/>
      <c r="G99" s="487"/>
      <c r="H99" s="487"/>
      <c r="I99" s="487"/>
      <c r="J99" s="487" t="str">
        <f t="shared" si="2"/>
        <v/>
      </c>
      <c r="K99" s="597"/>
      <c r="L99" s="597"/>
      <c r="M99" s="488"/>
      <c r="N99" s="487"/>
      <c r="O99" s="487"/>
      <c r="P99" s="487"/>
      <c r="Q99" s="489"/>
      <c r="R99" s="487"/>
      <c r="S99" s="488"/>
      <c r="T99" s="487"/>
      <c r="U99" s="487"/>
      <c r="V99" s="487"/>
      <c r="W99" s="487"/>
      <c r="X99" s="487"/>
      <c r="Y99" s="488"/>
      <c r="Z99" s="487"/>
      <c r="AA99" s="597"/>
      <c r="AB99" s="487"/>
      <c r="AC99" s="487"/>
      <c r="AD99" s="490"/>
      <c r="AE99" s="577"/>
      <c r="AF99" s="490"/>
      <c r="AG99" s="491"/>
      <c r="AH99" s="490"/>
      <c r="AI99" s="577"/>
      <c r="AJ99" s="490"/>
      <c r="AK99" s="577"/>
      <c r="AL99" s="487"/>
      <c r="AM99" s="493"/>
      <c r="AN99" s="599"/>
      <c r="AO99" s="493"/>
      <c r="AQ99" s="359"/>
      <c r="AR99" s="359"/>
    </row>
    <row r="100" spans="2:44" ht="42" customHeight="1" x14ac:dyDescent="0.2">
      <c r="B100" s="440">
        <f t="shared" si="3"/>
        <v>0</v>
      </c>
      <c r="C100" s="487"/>
      <c r="D100" s="487"/>
      <c r="E100" s="487"/>
      <c r="F100" s="487"/>
      <c r="G100" s="487"/>
      <c r="H100" s="487"/>
      <c r="I100" s="487"/>
      <c r="J100" s="487" t="str">
        <f t="shared" si="2"/>
        <v/>
      </c>
      <c r="K100" s="597"/>
      <c r="L100" s="597"/>
      <c r="M100" s="488"/>
      <c r="N100" s="487"/>
      <c r="O100" s="487"/>
      <c r="P100" s="487"/>
      <c r="Q100" s="489"/>
      <c r="R100" s="487"/>
      <c r="S100" s="488"/>
      <c r="T100" s="487"/>
      <c r="U100" s="487"/>
      <c r="V100" s="487"/>
      <c r="W100" s="487"/>
      <c r="X100" s="487"/>
      <c r="Y100" s="488"/>
      <c r="Z100" s="487"/>
      <c r="AA100" s="597"/>
      <c r="AB100" s="487"/>
      <c r="AC100" s="487"/>
      <c r="AD100" s="490"/>
      <c r="AE100" s="577"/>
      <c r="AF100" s="490"/>
      <c r="AG100" s="491"/>
      <c r="AH100" s="490"/>
      <c r="AI100" s="577"/>
      <c r="AJ100" s="490"/>
      <c r="AK100" s="577"/>
      <c r="AL100" s="487"/>
      <c r="AM100" s="493"/>
      <c r="AN100" s="599"/>
      <c r="AO100" s="493"/>
      <c r="AQ100" s="359"/>
      <c r="AR100" s="359"/>
    </row>
    <row r="101" spans="2:44" ht="42" customHeight="1" x14ac:dyDescent="0.2">
      <c r="B101" s="440">
        <f t="shared" si="3"/>
        <v>0</v>
      </c>
      <c r="C101" s="487"/>
      <c r="D101" s="487"/>
      <c r="E101" s="487"/>
      <c r="F101" s="487"/>
      <c r="G101" s="487"/>
      <c r="H101" s="487"/>
      <c r="I101" s="487"/>
      <c r="J101" s="487" t="str">
        <f t="shared" si="2"/>
        <v/>
      </c>
      <c r="K101" s="597"/>
      <c r="L101" s="597"/>
      <c r="M101" s="488"/>
      <c r="N101" s="487"/>
      <c r="O101" s="487"/>
      <c r="P101" s="487"/>
      <c r="Q101" s="489"/>
      <c r="R101" s="487"/>
      <c r="S101" s="488"/>
      <c r="T101" s="487"/>
      <c r="U101" s="487"/>
      <c r="V101" s="487"/>
      <c r="W101" s="487"/>
      <c r="X101" s="487"/>
      <c r="Y101" s="488"/>
      <c r="Z101" s="487"/>
      <c r="AA101" s="597"/>
      <c r="AB101" s="487"/>
      <c r="AC101" s="487"/>
      <c r="AD101" s="490"/>
      <c r="AE101" s="577"/>
      <c r="AF101" s="490"/>
      <c r="AG101" s="491"/>
      <c r="AH101" s="490"/>
      <c r="AI101" s="577"/>
      <c r="AJ101" s="490"/>
      <c r="AK101" s="577"/>
      <c r="AL101" s="487"/>
      <c r="AM101" s="493"/>
      <c r="AN101" s="599"/>
      <c r="AO101" s="493"/>
      <c r="AQ101" s="359"/>
      <c r="AR101" s="359"/>
    </row>
    <row r="102" spans="2:44" ht="42" customHeight="1" x14ac:dyDescent="0.2">
      <c r="B102" s="440">
        <f t="shared" si="3"/>
        <v>0</v>
      </c>
      <c r="C102" s="487"/>
      <c r="D102" s="487"/>
      <c r="E102" s="487"/>
      <c r="F102" s="487"/>
      <c r="G102" s="487"/>
      <c r="H102" s="487"/>
      <c r="I102" s="487"/>
      <c r="J102" s="487" t="str">
        <f t="shared" si="2"/>
        <v/>
      </c>
      <c r="K102" s="597"/>
      <c r="L102" s="597"/>
      <c r="M102" s="488"/>
      <c r="N102" s="487"/>
      <c r="O102" s="487"/>
      <c r="P102" s="487"/>
      <c r="Q102" s="489"/>
      <c r="R102" s="487"/>
      <c r="S102" s="488"/>
      <c r="T102" s="487"/>
      <c r="U102" s="487"/>
      <c r="V102" s="487"/>
      <c r="W102" s="487"/>
      <c r="X102" s="487"/>
      <c r="Y102" s="488"/>
      <c r="Z102" s="487"/>
      <c r="AA102" s="597"/>
      <c r="AB102" s="487"/>
      <c r="AC102" s="487"/>
      <c r="AD102" s="490"/>
      <c r="AE102" s="577"/>
      <c r="AF102" s="490"/>
      <c r="AG102" s="491"/>
      <c r="AH102" s="490"/>
      <c r="AI102" s="577"/>
      <c r="AJ102" s="490"/>
      <c r="AK102" s="577"/>
      <c r="AL102" s="487"/>
      <c r="AM102" s="493"/>
      <c r="AN102" s="599"/>
      <c r="AO102" s="493"/>
      <c r="AQ102" s="359"/>
      <c r="AR102" s="359"/>
    </row>
    <row r="103" spans="2:44" ht="42" customHeight="1" x14ac:dyDescent="0.2">
      <c r="B103" s="440">
        <f t="shared" si="3"/>
        <v>0</v>
      </c>
      <c r="C103" s="487"/>
      <c r="D103" s="487"/>
      <c r="E103" s="487"/>
      <c r="F103" s="487"/>
      <c r="G103" s="487"/>
      <c r="H103" s="487"/>
      <c r="I103" s="487"/>
      <c r="J103" s="487" t="str">
        <f t="shared" si="2"/>
        <v/>
      </c>
      <c r="K103" s="597"/>
      <c r="L103" s="597"/>
      <c r="M103" s="488"/>
      <c r="N103" s="487"/>
      <c r="O103" s="487"/>
      <c r="P103" s="487"/>
      <c r="Q103" s="489"/>
      <c r="R103" s="487"/>
      <c r="S103" s="488"/>
      <c r="T103" s="487"/>
      <c r="U103" s="487"/>
      <c r="V103" s="487"/>
      <c r="W103" s="487"/>
      <c r="X103" s="487"/>
      <c r="Y103" s="488"/>
      <c r="Z103" s="487"/>
      <c r="AA103" s="597"/>
      <c r="AB103" s="487"/>
      <c r="AC103" s="487"/>
      <c r="AD103" s="490"/>
      <c r="AE103" s="577"/>
      <c r="AF103" s="490"/>
      <c r="AG103" s="491"/>
      <c r="AH103" s="490"/>
      <c r="AI103" s="577"/>
      <c r="AJ103" s="490"/>
      <c r="AK103" s="577"/>
      <c r="AL103" s="487"/>
      <c r="AM103" s="493"/>
      <c r="AN103" s="599"/>
      <c r="AO103" s="493"/>
      <c r="AQ103" s="359"/>
      <c r="AR103" s="359"/>
    </row>
    <row r="104" spans="2:44" ht="42" customHeight="1" x14ac:dyDescent="0.2">
      <c r="B104" s="440">
        <f t="shared" si="3"/>
        <v>0</v>
      </c>
      <c r="C104" s="487"/>
      <c r="D104" s="487"/>
      <c r="E104" s="487"/>
      <c r="F104" s="487"/>
      <c r="G104" s="487"/>
      <c r="H104" s="487"/>
      <c r="I104" s="487"/>
      <c r="J104" s="487" t="str">
        <f t="shared" si="2"/>
        <v/>
      </c>
      <c r="K104" s="597"/>
      <c r="L104" s="597"/>
      <c r="M104" s="488"/>
      <c r="N104" s="487"/>
      <c r="O104" s="487"/>
      <c r="P104" s="487"/>
      <c r="Q104" s="489"/>
      <c r="R104" s="487"/>
      <c r="S104" s="488"/>
      <c r="T104" s="487"/>
      <c r="U104" s="487"/>
      <c r="V104" s="487"/>
      <c r="W104" s="487"/>
      <c r="X104" s="487"/>
      <c r="Y104" s="488"/>
      <c r="Z104" s="487"/>
      <c r="AA104" s="597"/>
      <c r="AB104" s="487"/>
      <c r="AC104" s="487"/>
      <c r="AD104" s="490"/>
      <c r="AE104" s="577"/>
      <c r="AF104" s="490"/>
      <c r="AG104" s="491"/>
      <c r="AH104" s="490"/>
      <c r="AI104" s="577"/>
      <c r="AJ104" s="490"/>
      <c r="AK104" s="577"/>
      <c r="AL104" s="487"/>
      <c r="AM104" s="493"/>
      <c r="AN104" s="599"/>
      <c r="AO104" s="493"/>
      <c r="AQ104" s="359"/>
      <c r="AR104" s="359"/>
    </row>
    <row r="105" spans="2:44" ht="42" customHeight="1" x14ac:dyDescent="0.2">
      <c r="B105" s="440">
        <f t="shared" si="3"/>
        <v>0</v>
      </c>
      <c r="C105" s="487"/>
      <c r="D105" s="487"/>
      <c r="E105" s="487"/>
      <c r="F105" s="487"/>
      <c r="G105" s="487"/>
      <c r="H105" s="487"/>
      <c r="I105" s="487"/>
      <c r="J105" s="487" t="str">
        <f t="shared" si="2"/>
        <v/>
      </c>
      <c r="K105" s="597"/>
      <c r="L105" s="597"/>
      <c r="M105" s="488"/>
      <c r="N105" s="487"/>
      <c r="O105" s="487"/>
      <c r="P105" s="487"/>
      <c r="Q105" s="489"/>
      <c r="R105" s="487"/>
      <c r="S105" s="488"/>
      <c r="T105" s="487"/>
      <c r="U105" s="487"/>
      <c r="V105" s="487"/>
      <c r="W105" s="487"/>
      <c r="X105" s="487"/>
      <c r="Y105" s="488"/>
      <c r="Z105" s="487"/>
      <c r="AA105" s="597"/>
      <c r="AB105" s="487"/>
      <c r="AC105" s="487"/>
      <c r="AD105" s="490"/>
      <c r="AE105" s="577"/>
      <c r="AF105" s="490"/>
      <c r="AG105" s="491"/>
      <c r="AH105" s="490"/>
      <c r="AI105" s="577"/>
      <c r="AJ105" s="490"/>
      <c r="AK105" s="577"/>
      <c r="AL105" s="487"/>
      <c r="AM105" s="493"/>
      <c r="AN105" s="599"/>
      <c r="AO105" s="493"/>
      <c r="AQ105" s="359"/>
      <c r="AR105" s="359"/>
    </row>
    <row r="106" spans="2:44" ht="42" customHeight="1" x14ac:dyDescent="0.2">
      <c r="B106" s="440">
        <f t="shared" si="3"/>
        <v>0</v>
      </c>
      <c r="C106" s="487"/>
      <c r="D106" s="487"/>
      <c r="E106" s="487"/>
      <c r="F106" s="487"/>
      <c r="G106" s="487"/>
      <c r="H106" s="487"/>
      <c r="I106" s="487"/>
      <c r="J106" s="487" t="str">
        <f t="shared" si="2"/>
        <v/>
      </c>
      <c r="K106" s="597"/>
      <c r="L106" s="597"/>
      <c r="M106" s="488"/>
      <c r="N106" s="487"/>
      <c r="O106" s="487"/>
      <c r="P106" s="487"/>
      <c r="Q106" s="489"/>
      <c r="R106" s="487"/>
      <c r="S106" s="488"/>
      <c r="T106" s="487"/>
      <c r="U106" s="487"/>
      <c r="V106" s="487"/>
      <c r="W106" s="487"/>
      <c r="X106" s="487"/>
      <c r="Y106" s="488"/>
      <c r="Z106" s="487"/>
      <c r="AA106" s="597"/>
      <c r="AB106" s="487"/>
      <c r="AC106" s="487"/>
      <c r="AD106" s="490"/>
      <c r="AE106" s="577"/>
      <c r="AF106" s="490"/>
      <c r="AG106" s="491"/>
      <c r="AH106" s="490"/>
      <c r="AI106" s="577"/>
      <c r="AJ106" s="490"/>
      <c r="AK106" s="577"/>
      <c r="AL106" s="487"/>
      <c r="AM106" s="493"/>
      <c r="AN106" s="599"/>
      <c r="AO106" s="493"/>
      <c r="AQ106" s="359"/>
      <c r="AR106" s="359"/>
    </row>
    <row r="107" spans="2:44" ht="42" customHeight="1" x14ac:dyDescent="0.2">
      <c r="B107" s="440">
        <f t="shared" si="3"/>
        <v>0</v>
      </c>
      <c r="C107" s="487"/>
      <c r="D107" s="487"/>
      <c r="E107" s="487"/>
      <c r="F107" s="487"/>
      <c r="G107" s="487"/>
      <c r="H107" s="487"/>
      <c r="I107" s="487"/>
      <c r="J107" s="487" t="str">
        <f t="shared" si="2"/>
        <v/>
      </c>
      <c r="K107" s="597"/>
      <c r="L107" s="597"/>
      <c r="M107" s="488"/>
      <c r="N107" s="487"/>
      <c r="O107" s="487"/>
      <c r="P107" s="487"/>
      <c r="Q107" s="489"/>
      <c r="R107" s="487"/>
      <c r="S107" s="488"/>
      <c r="T107" s="487"/>
      <c r="U107" s="487"/>
      <c r="V107" s="487"/>
      <c r="W107" s="487"/>
      <c r="X107" s="487"/>
      <c r="Y107" s="488"/>
      <c r="Z107" s="487"/>
      <c r="AA107" s="597"/>
      <c r="AB107" s="487"/>
      <c r="AC107" s="487"/>
      <c r="AD107" s="490"/>
      <c r="AE107" s="577"/>
      <c r="AF107" s="490"/>
      <c r="AG107" s="491"/>
      <c r="AH107" s="490"/>
      <c r="AI107" s="577"/>
      <c r="AJ107" s="490"/>
      <c r="AK107" s="577"/>
      <c r="AL107" s="487"/>
      <c r="AM107" s="493"/>
      <c r="AN107" s="599"/>
      <c r="AO107" s="493"/>
      <c r="AQ107" s="359"/>
      <c r="AR107" s="359"/>
    </row>
    <row r="108" spans="2:44" ht="42" customHeight="1" x14ac:dyDescent="0.2">
      <c r="B108" s="440">
        <f t="shared" si="3"/>
        <v>0</v>
      </c>
      <c r="C108" s="487"/>
      <c r="D108" s="487"/>
      <c r="E108" s="487"/>
      <c r="F108" s="487"/>
      <c r="G108" s="487"/>
      <c r="H108" s="487"/>
      <c r="I108" s="487"/>
      <c r="J108" s="487" t="str">
        <f t="shared" si="2"/>
        <v/>
      </c>
      <c r="K108" s="597"/>
      <c r="L108" s="597"/>
      <c r="M108" s="488"/>
      <c r="N108" s="487"/>
      <c r="O108" s="487"/>
      <c r="P108" s="487"/>
      <c r="Q108" s="489"/>
      <c r="R108" s="487"/>
      <c r="S108" s="488"/>
      <c r="T108" s="487"/>
      <c r="U108" s="487"/>
      <c r="V108" s="487"/>
      <c r="W108" s="487"/>
      <c r="X108" s="487"/>
      <c r="Y108" s="488"/>
      <c r="Z108" s="487"/>
      <c r="AA108" s="597"/>
      <c r="AB108" s="487"/>
      <c r="AC108" s="487"/>
      <c r="AD108" s="490"/>
      <c r="AE108" s="577"/>
      <c r="AF108" s="490"/>
      <c r="AG108" s="491"/>
      <c r="AH108" s="490"/>
      <c r="AI108" s="577"/>
      <c r="AJ108" s="490"/>
      <c r="AK108" s="577"/>
      <c r="AL108" s="487"/>
      <c r="AM108" s="493"/>
      <c r="AN108" s="599"/>
      <c r="AO108" s="493"/>
      <c r="AQ108" s="359"/>
      <c r="AR108" s="359"/>
    </row>
    <row r="109" spans="2:44" ht="42" customHeight="1" x14ac:dyDescent="0.2">
      <c r="B109" s="440">
        <f t="shared" si="3"/>
        <v>0</v>
      </c>
      <c r="C109" s="487"/>
      <c r="D109" s="487"/>
      <c r="E109" s="487"/>
      <c r="F109" s="487"/>
      <c r="G109" s="487"/>
      <c r="H109" s="487"/>
      <c r="I109" s="487"/>
      <c r="J109" s="487" t="str">
        <f t="shared" si="2"/>
        <v/>
      </c>
      <c r="K109" s="597"/>
      <c r="L109" s="597"/>
      <c r="M109" s="488"/>
      <c r="N109" s="487"/>
      <c r="O109" s="487"/>
      <c r="P109" s="487"/>
      <c r="Q109" s="489"/>
      <c r="R109" s="487"/>
      <c r="S109" s="488"/>
      <c r="T109" s="487"/>
      <c r="U109" s="487"/>
      <c r="V109" s="487"/>
      <c r="W109" s="487"/>
      <c r="X109" s="487"/>
      <c r="Y109" s="488"/>
      <c r="Z109" s="487"/>
      <c r="AA109" s="597"/>
      <c r="AB109" s="487"/>
      <c r="AC109" s="487"/>
      <c r="AD109" s="490"/>
      <c r="AE109" s="577"/>
      <c r="AF109" s="490"/>
      <c r="AG109" s="491"/>
      <c r="AH109" s="490"/>
      <c r="AI109" s="577"/>
      <c r="AJ109" s="490"/>
      <c r="AK109" s="577"/>
      <c r="AL109" s="487"/>
      <c r="AM109" s="493"/>
      <c r="AN109" s="599"/>
      <c r="AO109" s="493"/>
      <c r="AQ109" s="359"/>
      <c r="AR109" s="359"/>
    </row>
    <row r="110" spans="2:44" ht="42" customHeight="1" x14ac:dyDescent="0.2">
      <c r="B110" s="440">
        <f t="shared" si="3"/>
        <v>0</v>
      </c>
      <c r="C110" s="487"/>
      <c r="D110" s="487"/>
      <c r="E110" s="487"/>
      <c r="F110" s="487"/>
      <c r="G110" s="487"/>
      <c r="H110" s="487"/>
      <c r="I110" s="487"/>
      <c r="J110" s="487" t="str">
        <f t="shared" si="2"/>
        <v/>
      </c>
      <c r="K110" s="597"/>
      <c r="L110" s="597"/>
      <c r="M110" s="488"/>
      <c r="N110" s="487"/>
      <c r="O110" s="487"/>
      <c r="P110" s="487"/>
      <c r="Q110" s="489"/>
      <c r="R110" s="487"/>
      <c r="S110" s="488"/>
      <c r="T110" s="487"/>
      <c r="U110" s="487"/>
      <c r="V110" s="487"/>
      <c r="W110" s="487"/>
      <c r="X110" s="487"/>
      <c r="Y110" s="488"/>
      <c r="Z110" s="487"/>
      <c r="AA110" s="597"/>
      <c r="AB110" s="487"/>
      <c r="AC110" s="487"/>
      <c r="AD110" s="490"/>
      <c r="AE110" s="577"/>
      <c r="AF110" s="490"/>
      <c r="AG110" s="491"/>
      <c r="AH110" s="490"/>
      <c r="AI110" s="577"/>
      <c r="AJ110" s="490"/>
      <c r="AK110" s="577"/>
      <c r="AL110" s="487"/>
      <c r="AM110" s="493"/>
      <c r="AN110" s="599"/>
      <c r="AO110" s="493"/>
      <c r="AQ110" s="359"/>
      <c r="AR110" s="359"/>
    </row>
    <row r="111" spans="2:44" ht="42" customHeight="1" x14ac:dyDescent="0.2">
      <c r="B111" s="440">
        <f t="shared" si="3"/>
        <v>0</v>
      </c>
      <c r="C111" s="487"/>
      <c r="D111" s="487"/>
      <c r="E111" s="487"/>
      <c r="F111" s="487"/>
      <c r="G111" s="487"/>
      <c r="H111" s="487"/>
      <c r="I111" s="487"/>
      <c r="J111" s="487" t="str">
        <f t="shared" si="2"/>
        <v/>
      </c>
      <c r="K111" s="597"/>
      <c r="L111" s="597"/>
      <c r="M111" s="488"/>
      <c r="N111" s="487"/>
      <c r="O111" s="487"/>
      <c r="P111" s="487"/>
      <c r="Q111" s="489"/>
      <c r="R111" s="487"/>
      <c r="S111" s="488"/>
      <c r="T111" s="487"/>
      <c r="U111" s="487"/>
      <c r="V111" s="487"/>
      <c r="W111" s="487"/>
      <c r="X111" s="487"/>
      <c r="Y111" s="488"/>
      <c r="Z111" s="487"/>
      <c r="AA111" s="597"/>
      <c r="AB111" s="487"/>
      <c r="AC111" s="487"/>
      <c r="AD111" s="490"/>
      <c r="AE111" s="577"/>
      <c r="AF111" s="490"/>
      <c r="AG111" s="491"/>
      <c r="AH111" s="490"/>
      <c r="AI111" s="577"/>
      <c r="AJ111" s="490"/>
      <c r="AK111" s="577"/>
      <c r="AL111" s="487"/>
      <c r="AM111" s="493"/>
      <c r="AN111" s="599"/>
      <c r="AO111" s="493"/>
      <c r="AQ111" s="359"/>
      <c r="AR111" s="359"/>
    </row>
    <row r="112" spans="2:44" ht="42" customHeight="1" x14ac:dyDescent="0.2">
      <c r="B112" s="440">
        <f t="shared" si="3"/>
        <v>0</v>
      </c>
      <c r="C112" s="487"/>
      <c r="D112" s="487"/>
      <c r="E112" s="487"/>
      <c r="F112" s="487"/>
      <c r="G112" s="487"/>
      <c r="H112" s="487"/>
      <c r="I112" s="487"/>
      <c r="J112" s="487" t="str">
        <f t="shared" si="2"/>
        <v/>
      </c>
      <c r="K112" s="597"/>
      <c r="L112" s="597"/>
      <c r="M112" s="488"/>
      <c r="N112" s="487"/>
      <c r="O112" s="487"/>
      <c r="P112" s="487"/>
      <c r="Q112" s="489"/>
      <c r="R112" s="487"/>
      <c r="S112" s="488"/>
      <c r="T112" s="487"/>
      <c r="U112" s="487"/>
      <c r="V112" s="487"/>
      <c r="W112" s="487"/>
      <c r="X112" s="487"/>
      <c r="Y112" s="488"/>
      <c r="Z112" s="487"/>
      <c r="AA112" s="597"/>
      <c r="AB112" s="487"/>
      <c r="AC112" s="487"/>
      <c r="AD112" s="490"/>
      <c r="AE112" s="577"/>
      <c r="AF112" s="490"/>
      <c r="AG112" s="491"/>
      <c r="AH112" s="490"/>
      <c r="AI112" s="577"/>
      <c r="AJ112" s="490"/>
      <c r="AK112" s="577"/>
      <c r="AL112" s="487"/>
      <c r="AM112" s="493"/>
      <c r="AN112" s="599"/>
      <c r="AO112" s="493"/>
      <c r="AQ112" s="359"/>
      <c r="AR112" s="359"/>
    </row>
    <row r="113" spans="2:44" ht="42" customHeight="1" x14ac:dyDescent="0.2">
      <c r="B113" s="440">
        <f t="shared" si="3"/>
        <v>0</v>
      </c>
      <c r="C113" s="487"/>
      <c r="D113" s="487"/>
      <c r="E113" s="487"/>
      <c r="F113" s="487"/>
      <c r="G113" s="487"/>
      <c r="H113" s="487"/>
      <c r="I113" s="487"/>
      <c r="J113" s="487" t="str">
        <f t="shared" si="2"/>
        <v/>
      </c>
      <c r="K113" s="597"/>
      <c r="L113" s="597"/>
      <c r="M113" s="488"/>
      <c r="N113" s="487"/>
      <c r="O113" s="487"/>
      <c r="P113" s="487"/>
      <c r="Q113" s="489"/>
      <c r="R113" s="487"/>
      <c r="S113" s="488"/>
      <c r="T113" s="487"/>
      <c r="U113" s="487"/>
      <c r="V113" s="487"/>
      <c r="W113" s="487"/>
      <c r="X113" s="487"/>
      <c r="Y113" s="488"/>
      <c r="Z113" s="487"/>
      <c r="AA113" s="597"/>
      <c r="AB113" s="487"/>
      <c r="AC113" s="487"/>
      <c r="AD113" s="490"/>
      <c r="AE113" s="577"/>
      <c r="AF113" s="490"/>
      <c r="AG113" s="491"/>
      <c r="AH113" s="490"/>
      <c r="AI113" s="577"/>
      <c r="AJ113" s="490"/>
      <c r="AK113" s="577"/>
      <c r="AL113" s="487"/>
      <c r="AM113" s="493"/>
      <c r="AN113" s="599"/>
      <c r="AO113" s="493"/>
      <c r="AQ113" s="359"/>
      <c r="AR113" s="359"/>
    </row>
    <row r="114" spans="2:44" ht="42" customHeight="1" x14ac:dyDescent="0.2">
      <c r="B114" s="440">
        <f t="shared" si="3"/>
        <v>0</v>
      </c>
      <c r="C114" s="487"/>
      <c r="D114" s="487"/>
      <c r="E114" s="487"/>
      <c r="F114" s="487"/>
      <c r="G114" s="487"/>
      <c r="H114" s="487"/>
      <c r="I114" s="487"/>
      <c r="J114" s="487" t="str">
        <f t="shared" si="2"/>
        <v/>
      </c>
      <c r="K114" s="597"/>
      <c r="L114" s="597"/>
      <c r="M114" s="488"/>
      <c r="N114" s="487"/>
      <c r="O114" s="487"/>
      <c r="P114" s="487"/>
      <c r="Q114" s="489"/>
      <c r="R114" s="487"/>
      <c r="S114" s="488"/>
      <c r="T114" s="487"/>
      <c r="U114" s="487"/>
      <c r="V114" s="487"/>
      <c r="W114" s="487"/>
      <c r="X114" s="487"/>
      <c r="Y114" s="488"/>
      <c r="Z114" s="487"/>
      <c r="AA114" s="597"/>
      <c r="AB114" s="487"/>
      <c r="AC114" s="487"/>
      <c r="AD114" s="490"/>
      <c r="AE114" s="577"/>
      <c r="AF114" s="490"/>
      <c r="AG114" s="491"/>
      <c r="AH114" s="490"/>
      <c r="AI114" s="577"/>
      <c r="AJ114" s="490"/>
      <c r="AK114" s="577"/>
      <c r="AL114" s="487"/>
      <c r="AM114" s="493"/>
      <c r="AN114" s="599"/>
      <c r="AO114" s="493"/>
      <c r="AQ114" s="359"/>
      <c r="AR114" s="359"/>
    </row>
    <row r="115" spans="2:44" ht="42" customHeight="1" x14ac:dyDescent="0.2">
      <c r="B115" s="440">
        <f t="shared" si="3"/>
        <v>0</v>
      </c>
      <c r="C115" s="487"/>
      <c r="D115" s="487"/>
      <c r="E115" s="487"/>
      <c r="F115" s="487"/>
      <c r="G115" s="487"/>
      <c r="H115" s="487"/>
      <c r="I115" s="487"/>
      <c r="J115" s="487" t="str">
        <f t="shared" si="2"/>
        <v/>
      </c>
      <c r="K115" s="597"/>
      <c r="L115" s="597"/>
      <c r="M115" s="488"/>
      <c r="N115" s="487"/>
      <c r="O115" s="487"/>
      <c r="P115" s="487"/>
      <c r="Q115" s="489"/>
      <c r="R115" s="487"/>
      <c r="S115" s="488"/>
      <c r="T115" s="487"/>
      <c r="U115" s="487"/>
      <c r="V115" s="487"/>
      <c r="W115" s="487"/>
      <c r="X115" s="487"/>
      <c r="Y115" s="488"/>
      <c r="Z115" s="487"/>
      <c r="AA115" s="597"/>
      <c r="AB115" s="487"/>
      <c r="AC115" s="487"/>
      <c r="AD115" s="490"/>
      <c r="AE115" s="577"/>
      <c r="AF115" s="490"/>
      <c r="AG115" s="491"/>
      <c r="AH115" s="490"/>
      <c r="AI115" s="577"/>
      <c r="AJ115" s="490"/>
      <c r="AK115" s="577"/>
      <c r="AL115" s="487"/>
      <c r="AM115" s="493"/>
      <c r="AN115" s="599"/>
      <c r="AO115" s="493"/>
      <c r="AQ115" s="359"/>
      <c r="AR115" s="359"/>
    </row>
    <row r="116" spans="2:44" ht="42" customHeight="1" x14ac:dyDescent="0.2">
      <c r="B116" s="440">
        <f t="shared" si="3"/>
        <v>0</v>
      </c>
      <c r="C116" s="487"/>
      <c r="D116" s="487"/>
      <c r="E116" s="487"/>
      <c r="F116" s="487"/>
      <c r="G116" s="487"/>
      <c r="H116" s="487"/>
      <c r="I116" s="487"/>
      <c r="J116" s="487" t="str">
        <f t="shared" si="2"/>
        <v/>
      </c>
      <c r="K116" s="597"/>
      <c r="L116" s="597"/>
      <c r="M116" s="488"/>
      <c r="N116" s="487"/>
      <c r="O116" s="487"/>
      <c r="P116" s="487"/>
      <c r="Q116" s="489"/>
      <c r="R116" s="487"/>
      <c r="S116" s="488"/>
      <c r="T116" s="487"/>
      <c r="U116" s="487"/>
      <c r="V116" s="487"/>
      <c r="W116" s="487"/>
      <c r="X116" s="487"/>
      <c r="Y116" s="488"/>
      <c r="Z116" s="487"/>
      <c r="AA116" s="597"/>
      <c r="AB116" s="487"/>
      <c r="AC116" s="487"/>
      <c r="AD116" s="490"/>
      <c r="AE116" s="577"/>
      <c r="AF116" s="490"/>
      <c r="AG116" s="491"/>
      <c r="AH116" s="490"/>
      <c r="AI116" s="577"/>
      <c r="AJ116" s="490"/>
      <c r="AK116" s="577"/>
      <c r="AL116" s="487"/>
      <c r="AM116" s="493"/>
      <c r="AN116" s="599"/>
      <c r="AO116" s="493"/>
      <c r="AQ116" s="359"/>
      <c r="AR116" s="359"/>
    </row>
    <row r="117" spans="2:44" ht="42" customHeight="1" x14ac:dyDescent="0.2">
      <c r="B117" s="440">
        <f t="shared" si="3"/>
        <v>0</v>
      </c>
      <c r="C117" s="487"/>
      <c r="D117" s="487"/>
      <c r="E117" s="487"/>
      <c r="F117" s="487"/>
      <c r="G117" s="487"/>
      <c r="H117" s="487"/>
      <c r="I117" s="487"/>
      <c r="J117" s="487" t="str">
        <f t="shared" si="2"/>
        <v/>
      </c>
      <c r="K117" s="597"/>
      <c r="L117" s="597"/>
      <c r="M117" s="488"/>
      <c r="N117" s="487"/>
      <c r="O117" s="487"/>
      <c r="P117" s="487"/>
      <c r="Q117" s="489"/>
      <c r="R117" s="487"/>
      <c r="S117" s="488"/>
      <c r="T117" s="487"/>
      <c r="U117" s="487"/>
      <c r="V117" s="487"/>
      <c r="W117" s="487"/>
      <c r="X117" s="487"/>
      <c r="Y117" s="488"/>
      <c r="Z117" s="487"/>
      <c r="AA117" s="597"/>
      <c r="AB117" s="487"/>
      <c r="AC117" s="487"/>
      <c r="AD117" s="490"/>
      <c r="AE117" s="577"/>
      <c r="AF117" s="490"/>
      <c r="AG117" s="491"/>
      <c r="AH117" s="490"/>
      <c r="AI117" s="577"/>
      <c r="AJ117" s="490"/>
      <c r="AK117" s="577"/>
      <c r="AL117" s="487"/>
      <c r="AM117" s="493"/>
      <c r="AN117" s="599"/>
      <c r="AO117" s="493"/>
      <c r="AQ117" s="359"/>
      <c r="AR117" s="359"/>
    </row>
    <row r="118" spans="2:44" ht="42" customHeight="1" x14ac:dyDescent="0.2">
      <c r="B118" s="440">
        <f t="shared" si="3"/>
        <v>0</v>
      </c>
      <c r="C118" s="487"/>
      <c r="D118" s="487"/>
      <c r="E118" s="487"/>
      <c r="F118" s="487"/>
      <c r="G118" s="487"/>
      <c r="H118" s="487"/>
      <c r="I118" s="487"/>
      <c r="J118" s="487" t="str">
        <f t="shared" si="2"/>
        <v/>
      </c>
      <c r="K118" s="597"/>
      <c r="L118" s="597"/>
      <c r="M118" s="488"/>
      <c r="N118" s="487"/>
      <c r="O118" s="487"/>
      <c r="P118" s="487"/>
      <c r="Q118" s="489"/>
      <c r="R118" s="487"/>
      <c r="S118" s="488"/>
      <c r="T118" s="487"/>
      <c r="U118" s="487"/>
      <c r="V118" s="487"/>
      <c r="W118" s="487"/>
      <c r="X118" s="487"/>
      <c r="Y118" s="488"/>
      <c r="Z118" s="487"/>
      <c r="AA118" s="597"/>
      <c r="AB118" s="487"/>
      <c r="AC118" s="487"/>
      <c r="AD118" s="490"/>
      <c r="AE118" s="577"/>
      <c r="AF118" s="490"/>
      <c r="AG118" s="491"/>
      <c r="AH118" s="490"/>
      <c r="AI118" s="577"/>
      <c r="AJ118" s="490"/>
      <c r="AK118" s="577"/>
      <c r="AL118" s="487"/>
      <c r="AM118" s="493"/>
      <c r="AN118" s="599"/>
      <c r="AO118" s="493"/>
      <c r="AQ118" s="359"/>
      <c r="AR118" s="359"/>
    </row>
    <row r="119" spans="2:44" ht="28.5" x14ac:dyDescent="0.2">
      <c r="B119" s="440" t="str">
        <f>IF(SUM(B18:B118)&gt;1,"Yes","No")</f>
        <v>No</v>
      </c>
      <c r="J119" s="438"/>
      <c r="K119" s="359"/>
      <c r="L119" s="359"/>
      <c r="M119" s="359"/>
      <c r="N119" s="359"/>
      <c r="O119" s="359"/>
      <c r="P119" s="359"/>
      <c r="Q119" s="359"/>
      <c r="R119" s="359"/>
      <c r="S119" s="359"/>
      <c r="T119" s="359"/>
      <c r="U119" s="359"/>
      <c r="V119" s="359"/>
      <c r="W119" s="437"/>
      <c r="X119" s="359"/>
      <c r="Y119" s="359"/>
      <c r="Z119" s="359"/>
      <c r="AA119" s="359"/>
      <c r="AB119" s="359"/>
      <c r="AC119" s="359"/>
      <c r="AD119" s="359"/>
      <c r="AE119" s="359"/>
      <c r="AF119" s="359"/>
      <c r="AG119" s="359"/>
      <c r="AH119" s="359"/>
      <c r="AI119" s="359"/>
      <c r="AJ119" s="359"/>
      <c r="AK119" s="359"/>
      <c r="AL119" s="359"/>
      <c r="AM119" s="359"/>
      <c r="AN119" s="359"/>
      <c r="AO119" s="359"/>
      <c r="AP119" s="438"/>
      <c r="AQ119" s="359"/>
      <c r="AR119" s="359"/>
    </row>
  </sheetData>
  <sheetProtection algorithmName="SHA-512" hashValue="ptvZMsdbPCdFWbfxIRCqEPJCZISGzR3AdygGhlhP9UHSIBFCDg7BKnofBYlTWzZ0/t17+U0mzvAy32eMcAG/Sw==" saltValue="GZJrk4J65IS9Qzg7eKzo9A==" spinCount="100000" sheet="1" objects="1" scenarios="1"/>
  <mergeCells count="1">
    <mergeCell ref="AM14:AO14"/>
  </mergeCells>
  <conditionalFormatting sqref="G9">
    <cfRule type="expression" dxfId="13" priority="2">
      <formula>E9="Other"</formula>
    </cfRule>
    <cfRule type="expression" dxfId="12" priority="3">
      <formula>G9="Other"</formula>
    </cfRule>
  </conditionalFormatting>
  <conditionalFormatting sqref="F9">
    <cfRule type="expression" dxfId="11" priority="1">
      <formula>E9="Other"</formula>
    </cfRule>
  </conditionalFormatting>
  <dataValidations xWindow="1376" yWindow="773" count="7">
    <dataValidation type="decimal" operator="greaterThan" allowBlank="1" showInputMessage="1" showErrorMessage="1" promptTitle="Numeric Field" prompt="nominal value; e.g. '200,000,000' as opposed to 'EUR 200,000,000' " sqref="N18:N118 P18:Q118">
      <formula1>0</formula1>
    </dataValidation>
    <dataValidation type="date" operator="greaterThan" allowBlank="1" showInputMessage="1" showErrorMessage="1" promptTitle="Date Value" prompt="Date must be greater than 01/01/2015" sqref="Y18:Y118 M18:M118 S18:S118">
      <formula1>42005</formula1>
    </dataValidation>
    <dataValidation type="textLength" allowBlank="1" showInputMessage="1" showErrorMessage="1" promptTitle="Minimum Length" prompt="6 alphanumerical characters;" sqref="H18:H118">
      <formula1>6</formula1>
      <formula2>6</formula2>
    </dataValidation>
    <dataValidation type="textLength" operator="equal" allowBlank="1" showInputMessage="1" showErrorMessage="1" promptTitle="12 alphanumerical character" prompt="12 alphanumerical characters (first 2 digits are letters, last 9 are numbers) ; e.g. XS2025977773" sqref="D19:D118 AM19:AM118">
      <formula1>12</formula1>
    </dataValidation>
    <dataValidation type="textLength" allowBlank="1" showInputMessage="1" showErrorMessage="1" promptTitle="Maximum Length" prompt="35 alphanumeric characters" sqref="G18:G118">
      <formula1>0</formula1>
      <formula2>35</formula2>
    </dataValidation>
    <dataValidation type="textLength" operator="lessThanOrEqual" allowBlank="1" showInputMessage="1" showErrorMessage="1" promptTitle="50 alphanumerical character" prompt="50 alphanumerical character" sqref="AN18:AN118">
      <formula1>50</formula1>
    </dataValidation>
    <dataValidation type="textLength" operator="equal" allowBlank="1" showInputMessage="1" showErrorMessage="1" promptTitle="12 alphanumerical character" prompt="12 alphanumercial character e.g. XS2025977773" sqref="D18 AM18">
      <formula1>12</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xWindow="1376" yWindow="773" count="13">
        <x14:dataValidation type="list" allowBlank="1" showInputMessage="1" showErrorMessage="1">
          <x14:formula1>
            <xm:f>SecDLookups!$A$2:$A$6</xm:f>
          </x14:formula1>
          <xm:sqref>E9</xm:sqref>
        </x14:dataValidation>
        <x14:dataValidation type="list" allowBlank="1" showInputMessage="1" showErrorMessage="1">
          <x14:formula1>
            <xm:f>SecDLookups!$F$2:$F$3</xm:f>
          </x14:formula1>
          <xm:sqref>E11 AL18:AL118 T18:V118</xm:sqref>
        </x14:dataValidation>
        <x14:dataValidation type="list" allowBlank="1" showInputMessage="1" showErrorMessage="1">
          <x14:formula1>
            <xm:f>SecDLookups!$B$2:$B$5</xm:f>
          </x14:formula1>
          <xm:sqref>C18:C118</xm:sqref>
        </x14:dataValidation>
        <x14:dataValidation type="list" allowBlank="1" showInputMessage="1" showErrorMessage="1">
          <x14:formula1>
            <xm:f>SecDLookups!$D$2:$D$11</xm:f>
          </x14:formula1>
          <xm:sqref>I18:I118</xm:sqref>
        </x14:dataValidation>
        <x14:dataValidation type="list" allowBlank="1" showInputMessage="1" showErrorMessage="1">
          <x14:formula1>
            <xm:f>SecDLookups!$G$2:$G$7</xm:f>
          </x14:formula1>
          <xm:sqref>W18:W118</xm:sqref>
        </x14:dataValidation>
        <x14:dataValidation type="list" allowBlank="1" showInputMessage="1" showErrorMessage="1">
          <x14:formula1>
            <xm:f>SecDLookups!$H$2:$H$5</xm:f>
          </x14:formula1>
          <xm:sqref>Z18:Z118</xm:sqref>
        </x14:dataValidation>
        <x14:dataValidation type="list" allowBlank="1" showInputMessage="1" showErrorMessage="1">
          <x14:formula1>
            <xm:f>SecDLookups!$R$2:$R$4</xm:f>
          </x14:formula1>
          <xm:sqref>AD18:AD118</xm:sqref>
        </x14:dataValidation>
        <x14:dataValidation type="list" allowBlank="1" showInputMessage="1" showErrorMessage="1">
          <x14:formula1>
            <xm:f>SecDLookups!$S$2:$S$4</xm:f>
          </x14:formula1>
          <xm:sqref>AF18:AF118</xm:sqref>
        </x14:dataValidation>
        <x14:dataValidation type="list" allowBlank="1" showInputMessage="1" showErrorMessage="1">
          <x14:formula1>
            <xm:f>SecDLookups!$T$2:$T$4</xm:f>
          </x14:formula1>
          <xm:sqref>AH18:AH118</xm:sqref>
        </x14:dataValidation>
        <x14:dataValidation type="list" allowBlank="1" showInputMessage="1" showErrorMessage="1">
          <x14:formula1>
            <xm:f>SecDLookups!$U$2:$U$4</xm:f>
          </x14:formula1>
          <xm:sqref>AJ18:AJ118</xm:sqref>
        </x14:dataValidation>
        <x14:dataValidation type="list" allowBlank="1" showInputMessage="1" showErrorMessage="1">
          <x14:formula1>
            <xm:f>SecDLookups!$E$2:$E$174</xm:f>
          </x14:formula1>
          <xm:sqref>O18:O118 R18:R118</xm:sqref>
        </x14:dataValidation>
        <x14:dataValidation type="list" allowBlank="1" showInputMessage="1" showErrorMessage="1">
          <x14:formula1>
            <xm:f>SecDLookups!$M$2:$M$27</xm:f>
          </x14:formula1>
          <xm:sqref>AO18:AO118</xm:sqref>
        </x14:dataValidation>
        <x14:dataValidation type="list" allowBlank="1" showInputMessage="1" showErrorMessage="1">
          <x14:formula1>
            <xm:f>SecDLookups!$C$2:$C$2</xm:f>
          </x14:formula1>
          <xm:sqref>E18:E118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N35"/>
  <sheetViews>
    <sheetView zoomScale="90" zoomScaleNormal="90" workbookViewId="0"/>
  </sheetViews>
  <sheetFormatPr defaultColWidth="0" defaultRowHeight="15" zeroHeight="1" x14ac:dyDescent="0.25"/>
  <cols>
    <col min="1" max="2" width="8.7109375" style="421" customWidth="1"/>
    <col min="3" max="3" width="53" style="421" customWidth="1"/>
    <col min="4" max="4" width="52.28515625" style="421" customWidth="1"/>
    <col min="5" max="5" width="32.7109375" style="421" customWidth="1"/>
    <col min="6" max="6" width="13.85546875" style="421" bestFit="1" customWidth="1"/>
    <col min="7" max="7" width="26" style="421" customWidth="1"/>
    <col min="8" max="8" width="9.28515625" style="421" hidden="1" customWidth="1"/>
    <col min="9" max="11" width="8.7109375" style="421" hidden="1" customWidth="1"/>
    <col min="12" max="12" width="8.7109375" style="579" hidden="1" customWidth="1"/>
    <col min="13" max="13" width="19" style="579" hidden="1" customWidth="1"/>
    <col min="14" max="14" width="8.7109375" style="579" hidden="1" customWidth="1"/>
    <col min="15" max="16384" width="8.7109375" style="421" hidden="1"/>
  </cols>
  <sheetData>
    <row r="1" spans="1:13" x14ac:dyDescent="0.25">
      <c r="A1" s="436" t="s">
        <v>1428</v>
      </c>
      <c r="B1" s="359"/>
      <c r="C1" s="359"/>
      <c r="D1" s="359"/>
      <c r="E1" s="359"/>
      <c r="F1" s="359"/>
      <c r="G1" s="359"/>
      <c r="H1" s="438"/>
      <c r="I1" s="438"/>
      <c r="J1" s="438"/>
      <c r="K1" s="438"/>
      <c r="L1" s="438"/>
    </row>
    <row r="2" spans="1:13" ht="21" customHeight="1" x14ac:dyDescent="0.25">
      <c r="A2" s="384">
        <v>10</v>
      </c>
      <c r="B2" s="371" t="s">
        <v>1436</v>
      </c>
      <c r="C2" s="359"/>
      <c r="D2" s="359"/>
      <c r="E2" s="359"/>
      <c r="F2" s="359"/>
      <c r="G2" s="359"/>
      <c r="H2" s="438"/>
      <c r="I2" s="438"/>
      <c r="J2" s="438"/>
      <c r="K2" s="438"/>
      <c r="L2" s="438"/>
    </row>
    <row r="3" spans="1:13" ht="54" customHeight="1" x14ac:dyDescent="0.25">
      <c r="A3" s="359"/>
      <c r="B3" s="359"/>
      <c r="C3" s="580" t="s">
        <v>29</v>
      </c>
      <c r="D3" s="413" t="s">
        <v>1461</v>
      </c>
      <c r="E3" s="359"/>
      <c r="F3" s="359"/>
      <c r="G3" s="359"/>
      <c r="H3" s="581"/>
      <c r="I3" s="438"/>
      <c r="J3" s="438"/>
      <c r="K3" s="438"/>
      <c r="L3" s="438"/>
    </row>
    <row r="4" spans="1:13" ht="114" hidden="1" customHeight="1" x14ac:dyDescent="0.25">
      <c r="A4" s="359"/>
      <c r="B4" s="359"/>
      <c r="C4" s="438"/>
      <c r="D4" s="438"/>
      <c r="E4" s="438"/>
      <c r="F4" s="359"/>
      <c r="G4" s="359"/>
      <c r="H4" s="581"/>
      <c r="I4" s="438"/>
      <c r="J4" s="438"/>
      <c r="K4" s="438"/>
      <c r="L4" s="438"/>
    </row>
    <row r="5" spans="1:13" ht="40.5" hidden="1" customHeight="1" x14ac:dyDescent="0.25">
      <c r="A5" s="359"/>
      <c r="B5" s="359"/>
      <c r="C5" s="457" t="s">
        <v>29</v>
      </c>
      <c r="D5" s="610" t="s">
        <v>271</v>
      </c>
      <c r="E5" s="610"/>
      <c r="F5" s="359"/>
      <c r="G5" s="359" t="s">
        <v>383</v>
      </c>
      <c r="H5" s="581"/>
      <c r="I5" s="438"/>
      <c r="J5" s="438"/>
      <c r="K5" s="438"/>
      <c r="L5" s="438"/>
    </row>
    <row r="6" spans="1:13" ht="53.25" hidden="1" customHeight="1" x14ac:dyDescent="0.25">
      <c r="A6" s="359"/>
      <c r="B6" s="359"/>
      <c r="C6" s="457" t="b">
        <v>1</v>
      </c>
      <c r="D6" s="566" t="s">
        <v>129</v>
      </c>
      <c r="E6" s="457" t="b">
        <v>1</v>
      </c>
      <c r="F6" s="582" t="s">
        <v>139</v>
      </c>
      <c r="G6" s="359" t="b">
        <v>1</v>
      </c>
      <c r="H6" s="566" t="s">
        <v>183</v>
      </c>
      <c r="I6" s="438"/>
      <c r="J6" s="438" t="str">
        <f>IF(C6=TRUE,1&amp;",","")</f>
        <v>1,</v>
      </c>
      <c r="K6" s="439" t="str">
        <f>IF(E6=TRUE,11&amp;",","")</f>
        <v>11,</v>
      </c>
      <c r="L6" s="439" t="str">
        <f>IF(G6=TRUE,21&amp;",","")</f>
        <v>21,</v>
      </c>
      <c r="M6" s="583" t="str">
        <f>J6&amp;J7&amp;J8&amp;J9&amp;J10&amp;J11&amp;J12&amp;J13&amp;J14&amp;J15&amp;K6&amp;K7&amp;K8&amp;K9&amp;K10&amp;K11&amp;K12&amp;K13&amp;K14&amp;K15&amp;L6&amp;L7&amp;L8&amp;L9&amp;L10&amp;L11&amp;L12&amp;L13</f>
        <v>1,3,5,6,7,8,9,10,11,12,13,14,15,16,11,17,18,19,21,22,23,24,25,27,Other</v>
      </c>
    </row>
    <row r="7" spans="1:13" ht="36.75" hidden="1" customHeight="1" x14ac:dyDescent="0.25">
      <c r="A7" s="359"/>
      <c r="B7" s="359"/>
      <c r="C7" s="457" t="b">
        <v>0</v>
      </c>
      <c r="D7" s="566" t="s">
        <v>130</v>
      </c>
      <c r="E7" s="457" t="b">
        <v>1</v>
      </c>
      <c r="F7" s="582" t="s">
        <v>140</v>
      </c>
      <c r="G7" s="359" t="b">
        <v>1</v>
      </c>
      <c r="H7" s="566" t="s">
        <v>184</v>
      </c>
      <c r="I7" s="438"/>
      <c r="J7" s="438" t="str">
        <f>IF(C7=TRUE,2&amp;",","")</f>
        <v/>
      </c>
      <c r="K7" s="439" t="str">
        <f>IF(E7=TRUE,12&amp;",","")</f>
        <v>12,</v>
      </c>
      <c r="L7" s="439" t="str">
        <f>IF(G7=TRUE,22&amp;",","")</f>
        <v>22,</v>
      </c>
      <c r="M7" s="439"/>
    </row>
    <row r="8" spans="1:13" ht="42.75" hidden="1" customHeight="1" x14ac:dyDescent="0.25">
      <c r="A8" s="359"/>
      <c r="B8" s="359"/>
      <c r="C8" s="457" t="b">
        <v>1</v>
      </c>
      <c r="D8" s="566" t="s">
        <v>131</v>
      </c>
      <c r="E8" s="457" t="b">
        <v>1</v>
      </c>
      <c r="F8" s="582" t="s">
        <v>141</v>
      </c>
      <c r="G8" s="359" t="b">
        <v>1</v>
      </c>
      <c r="H8" s="566" t="s">
        <v>185</v>
      </c>
      <c r="I8" s="438"/>
      <c r="J8" s="438" t="str">
        <f>IF(C8=TRUE,3&amp;",","")</f>
        <v>3,</v>
      </c>
      <c r="K8" s="439" t="str">
        <f>IF(E8=TRUE,13&amp;",","")</f>
        <v>13,</v>
      </c>
      <c r="L8" s="439" t="str">
        <f>IF(G8=TRUE,23&amp;",","")</f>
        <v>23,</v>
      </c>
      <c r="M8" s="421"/>
    </row>
    <row r="9" spans="1:13" ht="19.5" hidden="1" customHeight="1" x14ac:dyDescent="0.25">
      <c r="A9" s="359"/>
      <c r="B9" s="359"/>
      <c r="C9" s="457" t="b">
        <v>0</v>
      </c>
      <c r="D9" s="566" t="s">
        <v>132</v>
      </c>
      <c r="E9" s="457" t="b">
        <v>1</v>
      </c>
      <c r="F9" s="582" t="s">
        <v>142</v>
      </c>
      <c r="G9" s="359" t="b">
        <v>1</v>
      </c>
      <c r="H9" s="566" t="s">
        <v>186</v>
      </c>
      <c r="I9" s="438"/>
      <c r="J9" s="438" t="str">
        <f>IF(C9=TRUE,4&amp;",","")</f>
        <v/>
      </c>
      <c r="K9" s="439" t="str">
        <f>IF(E9=TRUE,14&amp;",","")</f>
        <v>14,</v>
      </c>
      <c r="L9" s="439" t="str">
        <f>IF(G9=TRUE,24&amp;",","")</f>
        <v>24,</v>
      </c>
      <c r="M9" s="421"/>
    </row>
    <row r="10" spans="1:13" ht="32.25" hidden="1" customHeight="1" x14ac:dyDescent="0.25">
      <c r="A10" s="359"/>
      <c r="B10" s="359"/>
      <c r="C10" s="457" t="b">
        <v>1</v>
      </c>
      <c r="D10" s="566" t="s">
        <v>133</v>
      </c>
      <c r="E10" s="457" t="b">
        <v>1</v>
      </c>
      <c r="F10" s="582" t="s">
        <v>143</v>
      </c>
      <c r="G10" s="359" t="b">
        <v>1</v>
      </c>
      <c r="H10" s="566" t="s">
        <v>187</v>
      </c>
      <c r="I10" s="438"/>
      <c r="J10" s="438" t="str">
        <f>IF(C10=TRUE,5&amp;",","")</f>
        <v>5,</v>
      </c>
      <c r="K10" s="439" t="str">
        <f>IF(E10=TRUE,15&amp;",","")</f>
        <v>15,</v>
      </c>
      <c r="L10" s="439" t="str">
        <f>IF(G10=TRUE,25&amp;",","")</f>
        <v>25,</v>
      </c>
      <c r="M10" s="421"/>
    </row>
    <row r="11" spans="1:13" ht="30.75" hidden="1" customHeight="1" x14ac:dyDescent="0.25">
      <c r="A11" s="359"/>
      <c r="B11" s="359"/>
      <c r="C11" s="457" t="b">
        <v>1</v>
      </c>
      <c r="D11" s="566" t="s">
        <v>134</v>
      </c>
      <c r="E11" s="457" t="b">
        <v>1</v>
      </c>
      <c r="F11" s="582" t="s">
        <v>144</v>
      </c>
      <c r="G11" s="359" t="b">
        <v>0</v>
      </c>
      <c r="H11" s="566" t="s">
        <v>188</v>
      </c>
      <c r="I11" s="438"/>
      <c r="J11" s="438" t="str">
        <f>IF(C11=TRUE,6&amp;",","")</f>
        <v>6,</v>
      </c>
      <c r="K11" s="439" t="str">
        <f>IF(E11=TRUE,16&amp;",","")</f>
        <v>16,</v>
      </c>
      <c r="L11" s="439" t="str">
        <f>IF(G11=TRUE,26&amp;",","")</f>
        <v/>
      </c>
      <c r="M11" s="421"/>
    </row>
    <row r="12" spans="1:13" ht="18" hidden="1" customHeight="1" x14ac:dyDescent="0.25">
      <c r="A12" s="359"/>
      <c r="B12" s="359"/>
      <c r="C12" s="457" t="b">
        <v>1</v>
      </c>
      <c r="D12" s="566" t="s">
        <v>135</v>
      </c>
      <c r="E12" s="457" t="b">
        <v>1</v>
      </c>
      <c r="F12" s="582" t="s">
        <v>145</v>
      </c>
      <c r="G12" s="359" t="b">
        <v>1</v>
      </c>
      <c r="H12" s="566" t="s">
        <v>189</v>
      </c>
      <c r="I12" s="438"/>
      <c r="J12" s="438" t="str">
        <f>IF(C12=TRUE,7&amp;",","")</f>
        <v>7,</v>
      </c>
      <c r="K12" s="439" t="str">
        <f>IF(E12=TRUE,11&amp;",","")</f>
        <v>11,</v>
      </c>
      <c r="L12" s="439" t="str">
        <f>IF(G12=TRUE,27&amp;",","")</f>
        <v>27,</v>
      </c>
      <c r="M12" s="421"/>
    </row>
    <row r="13" spans="1:13" ht="42.75" hidden="1" customHeight="1" x14ac:dyDescent="0.25">
      <c r="A13" s="359"/>
      <c r="B13" s="359"/>
      <c r="C13" s="457" t="b">
        <v>1</v>
      </c>
      <c r="D13" s="566" t="s">
        <v>136</v>
      </c>
      <c r="E13" s="457" t="b">
        <v>1</v>
      </c>
      <c r="F13" s="582" t="s">
        <v>146</v>
      </c>
      <c r="G13" s="359" t="b">
        <v>1</v>
      </c>
      <c r="H13" s="584" t="s">
        <v>113</v>
      </c>
      <c r="I13" s="438"/>
      <c r="J13" s="438" t="str">
        <f>IF(C13=TRUE,8&amp;",","")</f>
        <v>8,</v>
      </c>
      <c r="K13" s="439" t="str">
        <f>IF(E13=TRUE,17&amp;",","")</f>
        <v>17,</v>
      </c>
      <c r="L13" s="439" t="str">
        <f>IF(G13=TRUE,"Other","")</f>
        <v>Other</v>
      </c>
      <c r="M13" s="421"/>
    </row>
    <row r="14" spans="1:13" ht="108" hidden="1" customHeight="1" x14ac:dyDescent="0.25">
      <c r="A14" s="359"/>
      <c r="B14" s="359"/>
      <c r="C14" s="457" t="b">
        <v>1</v>
      </c>
      <c r="D14" s="566" t="s">
        <v>137</v>
      </c>
      <c r="E14" s="457" t="b">
        <v>1</v>
      </c>
      <c r="F14" s="582" t="s">
        <v>147</v>
      </c>
      <c r="G14" s="359"/>
      <c r="H14" s="438"/>
      <c r="I14" s="438"/>
      <c r="J14" s="438" t="str">
        <f>IF(C14=TRUE,9&amp;",","")</f>
        <v>9,</v>
      </c>
      <c r="K14" s="439" t="str">
        <f>IF(E14=TRUE,18&amp;",","")</f>
        <v>18,</v>
      </c>
      <c r="L14" s="439"/>
      <c r="M14" s="421"/>
    </row>
    <row r="15" spans="1:13" ht="95.25" hidden="1" customHeight="1" x14ac:dyDescent="0.25">
      <c r="A15" s="359"/>
      <c r="B15" s="359"/>
      <c r="C15" s="457" t="b">
        <v>1</v>
      </c>
      <c r="D15" s="566" t="s">
        <v>138</v>
      </c>
      <c r="E15" s="546" t="b">
        <v>1</v>
      </c>
      <c r="F15" s="582" t="s">
        <v>148</v>
      </c>
      <c r="G15" s="359"/>
      <c r="H15" s="438"/>
      <c r="I15" s="438"/>
      <c r="J15" s="438" t="str">
        <f>IF(C15=TRUE,10&amp;",","")</f>
        <v>10,</v>
      </c>
      <c r="K15" s="439" t="str">
        <f>IF(E15=TRUE,19&amp;",","")</f>
        <v>19,</v>
      </c>
      <c r="L15" s="421"/>
      <c r="M15" s="421"/>
    </row>
    <row r="16" spans="1:13" ht="109.5" hidden="1" customHeight="1" x14ac:dyDescent="0.25">
      <c r="A16" s="359"/>
      <c r="B16" s="359"/>
      <c r="C16" s="585"/>
      <c r="D16" s="586"/>
      <c r="E16" s="587"/>
      <c r="F16" s="359"/>
      <c r="G16" s="359"/>
      <c r="H16" s="581"/>
      <c r="I16" s="438"/>
      <c r="J16" s="438"/>
      <c r="K16" s="438"/>
      <c r="L16" s="438"/>
    </row>
    <row r="17" spans="1:12" ht="9" customHeight="1" x14ac:dyDescent="0.25">
      <c r="A17" s="359"/>
      <c r="B17" s="359"/>
      <c r="C17" s="391"/>
      <c r="D17" s="391"/>
      <c r="E17" s="391"/>
      <c r="F17" s="391"/>
      <c r="G17" s="359"/>
      <c r="H17" s="581"/>
      <c r="I17" s="438"/>
      <c r="J17" s="438"/>
      <c r="K17" s="438"/>
      <c r="L17" s="438"/>
    </row>
    <row r="18" spans="1:12" x14ac:dyDescent="0.25">
      <c r="A18" s="359"/>
      <c r="B18" s="359"/>
      <c r="C18" s="588" t="s">
        <v>326</v>
      </c>
      <c r="D18" s="391"/>
      <c r="E18" s="391"/>
      <c r="F18" s="361" t="str">
        <f>CONCATENATE(IF(C19=TRUE,"Issuer Financial Statements;",""),IF(C20=TRUE,"Guarantor Financial Statements;",""),IF(C21=TRUE,"Obligor Financial Statements;",""),IF(C22=TRUE,"Other;",""))</f>
        <v/>
      </c>
      <c r="G18" s="359"/>
      <c r="H18" s="581"/>
      <c r="I18" s="581"/>
      <c r="J18" s="581"/>
      <c r="K18" s="581"/>
      <c r="L18" s="581"/>
    </row>
    <row r="19" spans="1:12" x14ac:dyDescent="0.25">
      <c r="A19" s="359"/>
      <c r="B19" s="359"/>
      <c r="C19" s="578" t="b">
        <v>0</v>
      </c>
      <c r="D19" s="611" t="s">
        <v>1150</v>
      </c>
      <c r="E19" s="612"/>
      <c r="F19" s="395"/>
      <c r="G19" s="359"/>
      <c r="H19" s="581"/>
      <c r="I19" s="581"/>
      <c r="J19" s="581"/>
      <c r="K19" s="581"/>
      <c r="L19" s="581"/>
    </row>
    <row r="20" spans="1:12" x14ac:dyDescent="0.25">
      <c r="A20" s="359"/>
      <c r="B20" s="359"/>
      <c r="C20" s="578" t="b">
        <v>0</v>
      </c>
      <c r="D20" s="611"/>
      <c r="E20" s="612"/>
      <c r="F20" s="358"/>
      <c r="G20" s="359"/>
      <c r="H20" s="581"/>
      <c r="I20" s="581"/>
      <c r="J20" s="581"/>
      <c r="K20" s="581"/>
      <c r="L20" s="581"/>
    </row>
    <row r="21" spans="1:12" x14ac:dyDescent="0.25">
      <c r="A21" s="359"/>
      <c r="B21" s="359"/>
      <c r="C21" s="578" t="b">
        <v>0</v>
      </c>
      <c r="D21" s="611"/>
      <c r="E21" s="612"/>
      <c r="F21" s="358"/>
      <c r="G21" s="359"/>
      <c r="H21" s="581"/>
      <c r="I21" s="581"/>
      <c r="J21" s="581"/>
      <c r="K21" s="581"/>
      <c r="L21" s="581"/>
    </row>
    <row r="22" spans="1:12" x14ac:dyDescent="0.25">
      <c r="A22" s="359"/>
      <c r="B22" s="359"/>
      <c r="C22" s="578" t="b">
        <v>0</v>
      </c>
      <c r="D22" s="613"/>
      <c r="E22" s="614"/>
      <c r="F22" s="497" t="s">
        <v>330</v>
      </c>
      <c r="G22" s="504"/>
      <c r="H22" s="581"/>
      <c r="I22" s="581"/>
      <c r="J22" s="581"/>
      <c r="K22" s="581"/>
      <c r="L22" s="581"/>
    </row>
    <row r="23" spans="1:12" x14ac:dyDescent="0.25">
      <c r="A23" s="359"/>
      <c r="B23" s="359"/>
      <c r="C23" s="457" t="s">
        <v>30</v>
      </c>
      <c r="D23" s="391"/>
      <c r="E23" s="391"/>
      <c r="F23" s="361" t="str">
        <f>CONCATENATE(IF(C24=TRUE,"Article 18.1(a) of PR;",""),IF(C25=TRUE,"Article 18.1(b) of PR;",""),IF(C26=TRUE,"Article 18.1(c) of PR;",""))</f>
        <v/>
      </c>
      <c r="G23" s="359"/>
      <c r="H23" s="581"/>
      <c r="I23" s="581"/>
      <c r="J23" s="581"/>
      <c r="K23" s="581"/>
      <c r="L23" s="581"/>
    </row>
    <row r="24" spans="1:12" x14ac:dyDescent="0.25">
      <c r="A24" s="359"/>
      <c r="B24" s="359"/>
      <c r="C24" s="578" t="b">
        <v>0</v>
      </c>
      <c r="D24" s="609"/>
      <c r="E24" s="609"/>
      <c r="F24" s="359"/>
      <c r="G24" s="359"/>
      <c r="H24" s="581"/>
      <c r="I24" s="581"/>
      <c r="J24" s="581"/>
      <c r="K24" s="581"/>
      <c r="L24" s="581"/>
    </row>
    <row r="25" spans="1:12" x14ac:dyDescent="0.25">
      <c r="A25" s="359"/>
      <c r="B25" s="359"/>
      <c r="C25" s="578" t="b">
        <v>0</v>
      </c>
      <c r="D25" s="609"/>
      <c r="E25" s="609"/>
      <c r="F25" s="359"/>
      <c r="G25" s="359"/>
      <c r="H25" s="581"/>
      <c r="I25" s="581"/>
      <c r="J25" s="581"/>
      <c r="K25" s="581"/>
      <c r="L25" s="581"/>
    </row>
    <row r="26" spans="1:12" x14ac:dyDescent="0.25">
      <c r="A26" s="359"/>
      <c r="B26" s="359"/>
      <c r="C26" s="578" t="b">
        <v>0</v>
      </c>
      <c r="D26" s="609"/>
      <c r="E26" s="609"/>
      <c r="F26" s="359"/>
      <c r="G26" s="359"/>
      <c r="H26" s="581"/>
      <c r="I26" s="581"/>
      <c r="J26" s="581"/>
      <c r="K26" s="581"/>
      <c r="L26" s="581"/>
    </row>
    <row r="27" spans="1:12" x14ac:dyDescent="0.25">
      <c r="A27" s="359"/>
      <c r="B27" s="359"/>
      <c r="C27" s="457" t="s">
        <v>747</v>
      </c>
      <c r="D27" s="457" t="s">
        <v>20</v>
      </c>
      <c r="E27" s="561"/>
      <c r="F27" s="359"/>
      <c r="G27" s="359"/>
      <c r="H27" s="581"/>
      <c r="I27" s="581"/>
      <c r="J27" s="581"/>
      <c r="K27" s="581"/>
      <c r="L27" s="581"/>
    </row>
    <row r="28" spans="1:12" x14ac:dyDescent="0.25">
      <c r="A28" s="359"/>
      <c r="B28" s="359"/>
      <c r="C28" s="359"/>
      <c r="D28" s="457" t="s">
        <v>21</v>
      </c>
      <c r="E28" s="426"/>
      <c r="F28" s="359"/>
      <c r="G28" s="359"/>
      <c r="H28" s="581"/>
      <c r="I28" s="581"/>
      <c r="J28" s="581"/>
      <c r="K28" s="581"/>
      <c r="L28" s="581"/>
    </row>
    <row r="29" spans="1:12" x14ac:dyDescent="0.25">
      <c r="A29" s="359"/>
      <c r="B29" s="359"/>
      <c r="C29" s="359"/>
      <c r="D29" s="457" t="s">
        <v>22</v>
      </c>
      <c r="E29" s="426"/>
      <c r="F29" s="359"/>
      <c r="G29" s="359"/>
      <c r="H29" s="581"/>
      <c r="I29" s="438"/>
      <c r="J29" s="438"/>
      <c r="K29" s="438"/>
      <c r="L29" s="438"/>
    </row>
    <row r="30" spans="1:12" x14ac:dyDescent="0.25">
      <c r="A30" s="359"/>
      <c r="B30" s="359"/>
      <c r="C30" s="359"/>
      <c r="D30" s="457" t="s">
        <v>23</v>
      </c>
      <c r="E30" s="426"/>
      <c r="F30" s="359"/>
      <c r="G30" s="359"/>
      <c r="H30" s="581"/>
      <c r="I30" s="438"/>
      <c r="J30" s="438"/>
      <c r="K30" s="438"/>
      <c r="L30" s="438"/>
    </row>
    <row r="31" spans="1:12" x14ac:dyDescent="0.25">
      <c r="A31" s="359"/>
      <c r="B31" s="359"/>
      <c r="C31" s="359"/>
      <c r="D31" s="457" t="s">
        <v>24</v>
      </c>
      <c r="E31" s="426"/>
      <c r="F31" s="359"/>
      <c r="G31" s="359"/>
      <c r="H31" s="581"/>
      <c r="I31" s="438"/>
      <c r="J31" s="438"/>
      <c r="K31" s="438"/>
      <c r="L31" s="438"/>
    </row>
    <row r="32" spans="1:12" x14ac:dyDescent="0.25">
      <c r="A32" s="359"/>
      <c r="B32" s="359"/>
      <c r="C32" s="359"/>
      <c r="D32" s="546" t="s">
        <v>331</v>
      </c>
      <c r="E32" s="426"/>
      <c r="F32" s="359"/>
      <c r="G32" s="359"/>
      <c r="H32" s="581"/>
      <c r="I32" s="438"/>
      <c r="J32" s="438"/>
      <c r="K32" s="438"/>
      <c r="L32" s="438"/>
    </row>
    <row r="33" spans="1:12" x14ac:dyDescent="0.25">
      <c r="A33" s="359"/>
      <c r="B33" s="359"/>
      <c r="C33" s="359"/>
      <c r="D33" s="546" t="s">
        <v>14</v>
      </c>
      <c r="E33" s="426"/>
      <c r="F33" s="359"/>
      <c r="G33" s="359"/>
      <c r="H33" s="581"/>
      <c r="I33" s="438"/>
      <c r="J33" s="438"/>
      <c r="K33" s="438"/>
      <c r="L33" s="438"/>
    </row>
    <row r="34" spans="1:12" x14ac:dyDescent="0.25">
      <c r="A34" s="359"/>
      <c r="B34" s="359"/>
      <c r="C34" s="359"/>
      <c r="D34" s="359"/>
      <c r="E34" s="359"/>
      <c r="F34" s="359"/>
      <c r="G34" s="359"/>
      <c r="H34" s="438"/>
      <c r="I34" s="438"/>
      <c r="J34" s="438"/>
      <c r="K34" s="438"/>
      <c r="L34" s="438"/>
    </row>
    <row r="35" spans="1:12" x14ac:dyDescent="0.25">
      <c r="A35" s="359"/>
      <c r="B35" s="359"/>
      <c r="C35" s="359"/>
      <c r="D35" s="359"/>
      <c r="E35" s="359"/>
      <c r="F35" s="359"/>
      <c r="G35" s="359"/>
      <c r="H35" s="438"/>
      <c r="I35" s="438"/>
      <c r="J35" s="438"/>
      <c r="K35" s="438"/>
      <c r="L35" s="438"/>
    </row>
  </sheetData>
  <sheetProtection algorithmName="SHA-512" hashValue="pmJ4HTwOhTG9yrv2NL8EiVXlz0U/oGjm/dY7uwL7V2UJXUwD6UzRtJAbL8haLkinr5UEJIYE+j10SzIfbrfB9g==" saltValue="0eFFnxDf/p2rSIkMhWKssw==" spinCount="100000" sheet="1" objects="1" scenarios="1"/>
  <mergeCells count="8">
    <mergeCell ref="D25:E25"/>
    <mergeCell ref="D26:E26"/>
    <mergeCell ref="D5:E5"/>
    <mergeCell ref="D24:E24"/>
    <mergeCell ref="D19:E19"/>
    <mergeCell ref="D20:E20"/>
    <mergeCell ref="D21:E21"/>
    <mergeCell ref="D22:E22"/>
  </mergeCells>
  <conditionalFormatting sqref="F22">
    <cfRule type="expression" dxfId="10" priority="2">
      <formula>$C$22=TRUE</formula>
    </cfRule>
  </conditionalFormatting>
  <conditionalFormatting sqref="G22">
    <cfRule type="expression" dxfId="9" priority="1">
      <formula>$C$22=TRUE</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458" r:id="rId4" name="Check Box 122">
              <controlPr defaultSize="0" autoFill="0" autoLine="0" autoPict="0">
                <anchor moveWithCells="1">
                  <from>
                    <xdr:col>3</xdr:col>
                    <xdr:colOff>285750</xdr:colOff>
                    <xdr:row>17</xdr:row>
                    <xdr:rowOff>180975</xdr:rowOff>
                  </from>
                  <to>
                    <xdr:col>3</xdr:col>
                    <xdr:colOff>2038350</xdr:colOff>
                    <xdr:row>19</xdr:row>
                    <xdr:rowOff>19050</xdr:rowOff>
                  </to>
                </anchor>
              </controlPr>
            </control>
          </mc:Choice>
        </mc:AlternateContent>
        <mc:AlternateContent xmlns:mc="http://schemas.openxmlformats.org/markup-compatibility/2006">
          <mc:Choice Requires="x14">
            <control shapeId="14459" r:id="rId5" name="Check Box 123">
              <controlPr defaultSize="0" autoFill="0" autoLine="0" autoPict="0">
                <anchor moveWithCells="1">
                  <from>
                    <xdr:col>3</xdr:col>
                    <xdr:colOff>285750</xdr:colOff>
                    <xdr:row>18</xdr:row>
                    <xdr:rowOff>133350</xdr:rowOff>
                  </from>
                  <to>
                    <xdr:col>3</xdr:col>
                    <xdr:colOff>2924175</xdr:colOff>
                    <xdr:row>20</xdr:row>
                    <xdr:rowOff>28575</xdr:rowOff>
                  </to>
                </anchor>
              </controlPr>
            </control>
          </mc:Choice>
        </mc:AlternateContent>
        <mc:AlternateContent xmlns:mc="http://schemas.openxmlformats.org/markup-compatibility/2006">
          <mc:Choice Requires="x14">
            <control shapeId="14460" r:id="rId6" name="Check Box 124">
              <controlPr defaultSize="0" autoFill="0" autoLine="0" autoPict="0">
                <anchor moveWithCells="1">
                  <from>
                    <xdr:col>3</xdr:col>
                    <xdr:colOff>285750</xdr:colOff>
                    <xdr:row>19</xdr:row>
                    <xdr:rowOff>171450</xdr:rowOff>
                  </from>
                  <to>
                    <xdr:col>3</xdr:col>
                    <xdr:colOff>2228850</xdr:colOff>
                    <xdr:row>21</xdr:row>
                    <xdr:rowOff>28575</xdr:rowOff>
                  </to>
                </anchor>
              </controlPr>
            </control>
          </mc:Choice>
        </mc:AlternateContent>
        <mc:AlternateContent xmlns:mc="http://schemas.openxmlformats.org/markup-compatibility/2006">
          <mc:Choice Requires="x14">
            <control shapeId="14461" r:id="rId7" name="Check Box 125">
              <controlPr defaultSize="0" autoFill="0" autoLine="0" autoPict="0">
                <anchor moveWithCells="1">
                  <from>
                    <xdr:col>3</xdr:col>
                    <xdr:colOff>285750</xdr:colOff>
                    <xdr:row>23</xdr:row>
                    <xdr:rowOff>19050</xdr:rowOff>
                  </from>
                  <to>
                    <xdr:col>3</xdr:col>
                    <xdr:colOff>1695450</xdr:colOff>
                    <xdr:row>24</xdr:row>
                    <xdr:rowOff>19050</xdr:rowOff>
                  </to>
                </anchor>
              </controlPr>
            </control>
          </mc:Choice>
        </mc:AlternateContent>
        <mc:AlternateContent xmlns:mc="http://schemas.openxmlformats.org/markup-compatibility/2006">
          <mc:Choice Requires="x14">
            <control shapeId="14462" r:id="rId8" name="Check Box 126">
              <controlPr defaultSize="0" autoFill="0" autoLine="0" autoPict="0">
                <anchor moveWithCells="1">
                  <from>
                    <xdr:col>3</xdr:col>
                    <xdr:colOff>285750</xdr:colOff>
                    <xdr:row>23</xdr:row>
                    <xdr:rowOff>180975</xdr:rowOff>
                  </from>
                  <to>
                    <xdr:col>3</xdr:col>
                    <xdr:colOff>1809750</xdr:colOff>
                    <xdr:row>25</xdr:row>
                    <xdr:rowOff>19050</xdr:rowOff>
                  </to>
                </anchor>
              </controlPr>
            </control>
          </mc:Choice>
        </mc:AlternateContent>
        <mc:AlternateContent xmlns:mc="http://schemas.openxmlformats.org/markup-compatibility/2006">
          <mc:Choice Requires="x14">
            <control shapeId="14463" r:id="rId9" name="Check Box 127">
              <controlPr defaultSize="0" autoFill="0" autoLine="0" autoPict="0">
                <anchor moveWithCells="1">
                  <from>
                    <xdr:col>3</xdr:col>
                    <xdr:colOff>285750</xdr:colOff>
                    <xdr:row>25</xdr:row>
                    <xdr:rowOff>19050</xdr:rowOff>
                  </from>
                  <to>
                    <xdr:col>3</xdr:col>
                    <xdr:colOff>1428750</xdr:colOff>
                    <xdr:row>26</xdr:row>
                    <xdr:rowOff>19050</xdr:rowOff>
                  </to>
                </anchor>
              </controlPr>
            </control>
          </mc:Choice>
        </mc:AlternateContent>
        <mc:AlternateContent xmlns:mc="http://schemas.openxmlformats.org/markup-compatibility/2006">
          <mc:Choice Requires="x14">
            <control shapeId="14466" r:id="rId10" name="Check Box 130">
              <controlPr defaultSize="0" autoFill="0" autoLine="0" autoPict="0">
                <anchor moveWithCells="1">
                  <from>
                    <xdr:col>3</xdr:col>
                    <xdr:colOff>285750</xdr:colOff>
                    <xdr:row>21</xdr:row>
                    <xdr:rowOff>0</xdr:rowOff>
                  </from>
                  <to>
                    <xdr:col>3</xdr:col>
                    <xdr:colOff>1200150</xdr:colOff>
                    <xdr:row>22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OmissionLookups!$C$2:$C$250</xm:f>
          </x14:formula1>
          <xm:sqref>E33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Z49"/>
  <sheetViews>
    <sheetView zoomScale="90" zoomScaleNormal="90" workbookViewId="0"/>
  </sheetViews>
  <sheetFormatPr defaultColWidth="0" defaultRowHeight="15" zeroHeight="1" x14ac:dyDescent="0.25"/>
  <cols>
    <col min="1" max="3" width="8.7109375" style="421" customWidth="1"/>
    <col min="4" max="4" width="46.28515625" style="421" customWidth="1"/>
    <col min="5" max="5" width="21.7109375" style="421" customWidth="1"/>
    <col min="6" max="6" width="21.28515625" style="421" customWidth="1"/>
    <col min="7" max="7" width="21.140625" style="421" customWidth="1"/>
    <col min="8" max="8" width="33.42578125" style="421" customWidth="1"/>
    <col min="9" max="10" width="8.7109375" style="421" customWidth="1"/>
    <col min="11" max="18" width="8.7109375" style="421" hidden="1" customWidth="1"/>
    <col min="19" max="16384" width="8.7109375" hidden="1"/>
  </cols>
  <sheetData>
    <row r="1" spans="1:26" x14ac:dyDescent="0.25">
      <c r="A1" s="436" t="s">
        <v>1430</v>
      </c>
      <c r="B1" s="369"/>
      <c r="C1" s="359"/>
      <c r="D1" s="359"/>
      <c r="E1" s="359"/>
      <c r="F1" s="359"/>
      <c r="G1" s="359"/>
      <c r="H1" s="359"/>
      <c r="I1" s="359"/>
      <c r="J1" s="359"/>
      <c r="K1" s="359"/>
      <c r="L1" s="348"/>
      <c r="M1" s="359"/>
      <c r="N1" s="359"/>
      <c r="O1" s="348"/>
      <c r="P1" s="348"/>
      <c r="Q1" s="348"/>
      <c r="R1" s="348"/>
      <c r="S1" s="179"/>
      <c r="T1" s="179"/>
      <c r="U1" s="179"/>
      <c r="V1" s="179"/>
      <c r="W1" s="179"/>
      <c r="X1" s="179"/>
      <c r="Y1" s="179"/>
      <c r="Z1" s="179"/>
    </row>
    <row r="2" spans="1:26" ht="9" customHeight="1" x14ac:dyDescent="0.25">
      <c r="A2" s="496"/>
      <c r="B2" s="496"/>
      <c r="C2" s="496"/>
      <c r="D2" s="496"/>
      <c r="E2" s="496"/>
      <c r="F2" s="496"/>
      <c r="G2" s="496"/>
      <c r="H2" s="496"/>
      <c r="I2" s="496"/>
      <c r="J2" s="496"/>
      <c r="K2" s="496"/>
      <c r="L2" s="348"/>
      <c r="M2" s="359"/>
      <c r="N2" s="359"/>
      <c r="O2" s="348"/>
      <c r="P2" s="348"/>
      <c r="Q2" s="348"/>
      <c r="R2" s="348"/>
      <c r="S2" s="179"/>
      <c r="T2" s="179"/>
      <c r="U2" s="179"/>
      <c r="V2" s="179"/>
      <c r="W2" s="179"/>
      <c r="X2" s="179"/>
      <c r="Y2" s="179"/>
      <c r="Z2" s="179"/>
    </row>
    <row r="3" spans="1:26" ht="15.6" customHeight="1" x14ac:dyDescent="0.25">
      <c r="A3" s="362">
        <v>11</v>
      </c>
      <c r="B3" s="617" t="s">
        <v>514</v>
      </c>
      <c r="C3" s="617"/>
      <c r="D3" s="617"/>
      <c r="E3" s="359"/>
      <c r="F3" s="359"/>
      <c r="G3" s="359"/>
      <c r="H3" s="361"/>
      <c r="I3" s="361"/>
      <c r="J3" s="361"/>
      <c r="K3" s="361"/>
      <c r="L3" s="348"/>
      <c r="M3" s="359"/>
      <c r="N3" s="359"/>
      <c r="O3" s="348"/>
      <c r="P3" s="348"/>
      <c r="Q3" s="348"/>
      <c r="R3" s="348"/>
      <c r="S3" s="179"/>
      <c r="T3" s="179"/>
      <c r="U3" s="179"/>
      <c r="V3" s="179"/>
      <c r="W3" s="179"/>
      <c r="X3" s="179"/>
      <c r="Y3" s="179"/>
      <c r="Z3" s="179"/>
    </row>
    <row r="4" spans="1:26" x14ac:dyDescent="0.25">
      <c r="A4" s="359"/>
      <c r="B4" s="359"/>
      <c r="C4" s="359"/>
      <c r="D4" s="359"/>
      <c r="E4" s="359"/>
      <c r="F4" s="359"/>
      <c r="G4" s="359"/>
      <c r="H4" s="361"/>
      <c r="I4" s="361"/>
      <c r="J4" s="361"/>
      <c r="K4" s="361"/>
      <c r="L4" s="497"/>
      <c r="M4" s="361"/>
      <c r="N4" s="361"/>
      <c r="O4" s="497"/>
      <c r="P4" s="497"/>
      <c r="Q4" s="497"/>
      <c r="R4" s="497"/>
      <c r="S4" s="179"/>
      <c r="T4" s="179"/>
      <c r="U4" s="179"/>
      <c r="V4" s="179"/>
      <c r="W4" s="179"/>
      <c r="X4" s="179"/>
      <c r="Y4" s="179"/>
      <c r="Z4" s="179"/>
    </row>
    <row r="5" spans="1:26" x14ac:dyDescent="0.25">
      <c r="A5" s="359"/>
      <c r="B5" s="359"/>
      <c r="C5" s="363" t="s">
        <v>31</v>
      </c>
      <c r="D5" s="359"/>
      <c r="E5" s="359"/>
      <c r="F5" s="359"/>
      <c r="G5" s="359"/>
      <c r="H5" s="361"/>
      <c r="I5" s="361"/>
      <c r="J5" s="361"/>
      <c r="K5" s="361"/>
      <c r="L5" s="497"/>
      <c r="M5" s="361"/>
      <c r="N5" s="361"/>
      <c r="O5" s="497"/>
      <c r="P5" s="497"/>
      <c r="Q5" s="497"/>
      <c r="R5" s="497"/>
      <c r="S5" s="193"/>
      <c r="T5" s="193"/>
      <c r="U5" s="193"/>
      <c r="V5" s="193"/>
      <c r="W5" s="193"/>
      <c r="X5" s="193"/>
      <c r="Y5" s="179"/>
      <c r="Z5" s="179"/>
    </row>
    <row r="6" spans="1:26" x14ac:dyDescent="0.25">
      <c r="A6" s="359"/>
      <c r="B6" s="359"/>
      <c r="C6" s="359"/>
      <c r="D6" s="359"/>
      <c r="E6" s="359"/>
      <c r="F6" s="359"/>
      <c r="G6" s="358"/>
      <c r="H6" s="361"/>
      <c r="I6" s="361"/>
      <c r="J6" s="361"/>
      <c r="K6" s="361"/>
      <c r="L6" s="497"/>
      <c r="M6" s="361"/>
      <c r="N6" s="361"/>
      <c r="O6" s="497"/>
      <c r="P6" s="497"/>
      <c r="Q6" s="497"/>
      <c r="R6" s="497"/>
      <c r="S6" s="193"/>
      <c r="T6" s="193"/>
      <c r="U6" s="193"/>
      <c r="V6" s="193"/>
      <c r="W6" s="193"/>
      <c r="X6" s="193"/>
      <c r="Y6" s="179"/>
      <c r="Z6" s="179"/>
    </row>
    <row r="7" spans="1:26" x14ac:dyDescent="0.25">
      <c r="A7" s="359"/>
      <c r="B7" s="359"/>
      <c r="C7" s="359"/>
      <c r="D7" s="498" t="s">
        <v>1431</v>
      </c>
      <c r="E7" s="499" t="s">
        <v>33</v>
      </c>
      <c r="F7" s="499" t="s">
        <v>34</v>
      </c>
      <c r="G7" s="499" t="s">
        <v>35</v>
      </c>
      <c r="H7" s="361"/>
      <c r="I7" s="361"/>
      <c r="J7" s="361"/>
      <c r="K7" s="361"/>
      <c r="L7" s="500" t="s">
        <v>473</v>
      </c>
      <c r="M7" s="361"/>
      <c r="N7" s="361"/>
      <c r="O7" s="497"/>
      <c r="P7" s="497"/>
      <c r="Q7" s="497"/>
      <c r="R7" s="497"/>
      <c r="S7" s="193"/>
      <c r="T7" s="193"/>
      <c r="U7" s="193"/>
      <c r="V7" s="193"/>
      <c r="W7" s="193"/>
      <c r="X7" s="193"/>
      <c r="Y7" s="179"/>
      <c r="Z7" s="179"/>
    </row>
    <row r="8" spans="1:26" x14ac:dyDescent="0.25">
      <c r="A8" s="359"/>
      <c r="B8" s="359"/>
      <c r="C8" s="442" t="s">
        <v>32</v>
      </c>
      <c r="D8" s="501" t="s">
        <v>36</v>
      </c>
      <c r="E8" s="407"/>
      <c r="F8" s="407"/>
      <c r="G8" s="502"/>
      <c r="H8" s="503"/>
      <c r="I8" s="409" t="b">
        <v>0</v>
      </c>
      <c r="J8" s="409" t="b">
        <v>0</v>
      </c>
      <c r="K8" s="409" t="b">
        <v>0</v>
      </c>
      <c r="L8" s="453" t="s">
        <v>477</v>
      </c>
      <c r="M8" s="409"/>
      <c r="N8" s="409" t="str">
        <f>LEFT(I8,1)</f>
        <v>F</v>
      </c>
      <c r="O8" s="504"/>
      <c r="P8" s="497"/>
      <c r="Q8" s="497"/>
      <c r="R8" s="497"/>
      <c r="S8" s="193"/>
      <c r="T8" s="193"/>
      <c r="U8" s="193"/>
      <c r="V8" s="193"/>
      <c r="W8" s="193"/>
      <c r="X8" s="193"/>
      <c r="Y8" s="179"/>
      <c r="Z8" s="179"/>
    </row>
    <row r="9" spans="1:26" x14ac:dyDescent="0.25">
      <c r="A9" s="359"/>
      <c r="B9" s="359"/>
      <c r="C9" s="359"/>
      <c r="D9" s="501" t="s">
        <v>37</v>
      </c>
      <c r="E9" s="407"/>
      <c r="F9" s="407"/>
      <c r="G9" s="502"/>
      <c r="H9" s="503"/>
      <c r="I9" s="409" t="b">
        <v>0</v>
      </c>
      <c r="J9" s="409" t="b">
        <v>0</v>
      </c>
      <c r="K9" s="409" t="b">
        <v>0</v>
      </c>
      <c r="L9" s="453" t="s">
        <v>478</v>
      </c>
      <c r="M9" s="409"/>
      <c r="N9" s="409" t="str">
        <f t="shared" ref="N9:N37" si="0">LEFT(I9,1)</f>
        <v>F</v>
      </c>
      <c r="O9" s="504"/>
      <c r="P9" s="497"/>
      <c r="Q9" s="497"/>
      <c r="R9" s="497"/>
      <c r="S9" s="193"/>
      <c r="T9" s="193"/>
      <c r="U9" s="193"/>
      <c r="V9" s="193"/>
      <c r="W9" s="193"/>
      <c r="X9" s="193"/>
      <c r="Y9" s="179"/>
      <c r="Z9" s="179"/>
    </row>
    <row r="10" spans="1:26" x14ac:dyDescent="0.25">
      <c r="A10" s="359"/>
      <c r="B10" s="359"/>
      <c r="C10" s="391"/>
      <c r="D10" s="501" t="s">
        <v>38</v>
      </c>
      <c r="E10" s="407"/>
      <c r="F10" s="407"/>
      <c r="G10" s="502"/>
      <c r="H10" s="503"/>
      <c r="I10" s="409" t="b">
        <v>0</v>
      </c>
      <c r="J10" s="409" t="b">
        <v>0</v>
      </c>
      <c r="K10" s="409" t="b">
        <v>0</v>
      </c>
      <c r="L10" s="453" t="s">
        <v>490</v>
      </c>
      <c r="M10" s="409"/>
      <c r="N10" s="409" t="str">
        <f t="shared" si="0"/>
        <v>F</v>
      </c>
      <c r="O10" s="504"/>
      <c r="P10" s="497"/>
      <c r="Q10" s="497"/>
      <c r="R10" s="497"/>
      <c r="S10" s="193"/>
      <c r="T10" s="193"/>
      <c r="U10" s="193"/>
      <c r="V10" s="193"/>
      <c r="W10" s="193"/>
      <c r="X10" s="193"/>
      <c r="Y10" s="179"/>
      <c r="Z10" s="179"/>
    </row>
    <row r="11" spans="1:26" x14ac:dyDescent="0.25">
      <c r="A11" s="359"/>
      <c r="B11" s="359"/>
      <c r="C11" s="391"/>
      <c r="D11" s="501" t="s">
        <v>39</v>
      </c>
      <c r="E11" s="407"/>
      <c r="F11" s="407"/>
      <c r="G11" s="502"/>
      <c r="H11" s="503"/>
      <c r="I11" s="409" t="b">
        <v>0</v>
      </c>
      <c r="J11" s="409" t="b">
        <v>0</v>
      </c>
      <c r="K11" s="409" t="b">
        <v>0</v>
      </c>
      <c r="L11" s="453" t="s">
        <v>493</v>
      </c>
      <c r="M11" s="409"/>
      <c r="N11" s="409" t="str">
        <f t="shared" si="0"/>
        <v>F</v>
      </c>
      <c r="O11" s="504"/>
      <c r="P11" s="497"/>
      <c r="Q11" s="497"/>
      <c r="R11" s="497"/>
      <c r="S11" s="193"/>
      <c r="T11" s="193"/>
      <c r="U11" s="193"/>
      <c r="V11" s="193"/>
      <c r="W11" s="193"/>
      <c r="X11" s="193"/>
      <c r="Y11" s="179"/>
      <c r="Z11" s="179"/>
    </row>
    <row r="12" spans="1:26" x14ac:dyDescent="0.25">
      <c r="A12" s="359"/>
      <c r="B12" s="359"/>
      <c r="C12" s="391"/>
      <c r="D12" s="501" t="s">
        <v>40</v>
      </c>
      <c r="E12" s="407"/>
      <c r="F12" s="407"/>
      <c r="G12" s="502"/>
      <c r="H12" s="503"/>
      <c r="I12" s="409" t="b">
        <v>0</v>
      </c>
      <c r="J12" s="409" t="b">
        <v>0</v>
      </c>
      <c r="K12" s="409" t="b">
        <v>0</v>
      </c>
      <c r="L12" s="453" t="s">
        <v>479</v>
      </c>
      <c r="M12" s="409"/>
      <c r="N12" s="409" t="str">
        <f t="shared" si="0"/>
        <v>F</v>
      </c>
      <c r="O12" s="504"/>
      <c r="P12" s="497"/>
      <c r="Q12" s="497"/>
      <c r="R12" s="497"/>
      <c r="S12" s="193"/>
      <c r="T12" s="193"/>
      <c r="U12" s="193"/>
      <c r="V12" s="193"/>
      <c r="W12" s="193"/>
      <c r="X12" s="193"/>
      <c r="Y12" s="179"/>
      <c r="Z12" s="179"/>
    </row>
    <row r="13" spans="1:26" x14ac:dyDescent="0.25">
      <c r="A13" s="359"/>
      <c r="B13" s="359"/>
      <c r="C13" s="391"/>
      <c r="D13" s="501" t="s">
        <v>41</v>
      </c>
      <c r="E13" s="407"/>
      <c r="F13" s="407"/>
      <c r="G13" s="502"/>
      <c r="H13" s="503"/>
      <c r="I13" s="409" t="b">
        <v>0</v>
      </c>
      <c r="J13" s="409" t="b">
        <v>0</v>
      </c>
      <c r="K13" s="409" t="b">
        <v>0</v>
      </c>
      <c r="L13" s="453" t="s">
        <v>480</v>
      </c>
      <c r="M13" s="409"/>
      <c r="N13" s="409" t="str">
        <f t="shared" si="0"/>
        <v>F</v>
      </c>
      <c r="O13" s="504"/>
      <c r="P13" s="497"/>
      <c r="Q13" s="497"/>
      <c r="R13" s="497"/>
      <c r="S13" s="193"/>
      <c r="T13" s="193"/>
      <c r="U13" s="193"/>
      <c r="V13" s="193"/>
      <c r="W13" s="193"/>
      <c r="X13" s="193"/>
      <c r="Y13" s="179"/>
      <c r="Z13" s="179"/>
    </row>
    <row r="14" spans="1:26" x14ac:dyDescent="0.25">
      <c r="A14" s="359"/>
      <c r="B14" s="359"/>
      <c r="C14" s="391"/>
      <c r="D14" s="501" t="s">
        <v>42</v>
      </c>
      <c r="E14" s="407"/>
      <c r="F14" s="407"/>
      <c r="G14" s="502"/>
      <c r="H14" s="503"/>
      <c r="I14" s="409" t="b">
        <v>0</v>
      </c>
      <c r="J14" s="409" t="b">
        <v>0</v>
      </c>
      <c r="K14" s="409" t="b">
        <v>0</v>
      </c>
      <c r="L14" s="453" t="s">
        <v>494</v>
      </c>
      <c r="M14" s="409"/>
      <c r="N14" s="409" t="str">
        <f t="shared" si="0"/>
        <v>F</v>
      </c>
      <c r="O14" s="504"/>
      <c r="P14" s="497"/>
      <c r="Q14" s="497"/>
      <c r="R14" s="497"/>
      <c r="S14" s="193"/>
      <c r="T14" s="193"/>
      <c r="U14" s="193"/>
      <c r="V14" s="193"/>
      <c r="W14" s="193"/>
      <c r="X14" s="193"/>
      <c r="Y14" s="179"/>
      <c r="Z14" s="179"/>
    </row>
    <row r="15" spans="1:26" x14ac:dyDescent="0.25">
      <c r="A15" s="359"/>
      <c r="B15" s="359"/>
      <c r="C15" s="391"/>
      <c r="D15" s="501" t="s">
        <v>43</v>
      </c>
      <c r="E15" s="407"/>
      <c r="F15" s="407"/>
      <c r="G15" s="502"/>
      <c r="H15" s="503"/>
      <c r="I15" s="409" t="b">
        <v>0</v>
      </c>
      <c r="J15" s="409" t="b">
        <v>0</v>
      </c>
      <c r="K15" s="409" t="b">
        <v>0</v>
      </c>
      <c r="L15" s="453" t="s">
        <v>495</v>
      </c>
      <c r="M15" s="409"/>
      <c r="N15" s="409" t="str">
        <f t="shared" si="0"/>
        <v>F</v>
      </c>
      <c r="O15" s="504"/>
      <c r="P15" s="497"/>
      <c r="Q15" s="497"/>
      <c r="R15" s="497"/>
      <c r="S15" s="193"/>
      <c r="T15" s="193"/>
      <c r="U15" s="193"/>
      <c r="V15" s="193"/>
      <c r="W15" s="193"/>
      <c r="X15" s="193"/>
      <c r="Y15" s="179"/>
      <c r="Z15" s="179"/>
    </row>
    <row r="16" spans="1:26" x14ac:dyDescent="0.25">
      <c r="A16" s="359"/>
      <c r="B16" s="359"/>
      <c r="C16" s="391"/>
      <c r="D16" s="501" t="s">
        <v>44</v>
      </c>
      <c r="E16" s="407"/>
      <c r="F16" s="407"/>
      <c r="G16" s="502"/>
      <c r="H16" s="503"/>
      <c r="I16" s="409" t="b">
        <v>0</v>
      </c>
      <c r="J16" s="409" t="b">
        <v>0</v>
      </c>
      <c r="K16" s="409" t="b">
        <v>0</v>
      </c>
      <c r="L16" s="453" t="s">
        <v>483</v>
      </c>
      <c r="M16" s="409"/>
      <c r="N16" s="409" t="str">
        <f t="shared" si="0"/>
        <v>F</v>
      </c>
      <c r="O16" s="504"/>
      <c r="P16" s="497"/>
      <c r="Q16" s="497"/>
      <c r="R16" s="497"/>
      <c r="S16" s="193"/>
      <c r="T16" s="193"/>
      <c r="U16" s="193"/>
      <c r="V16" s="193"/>
      <c r="W16" s="193"/>
      <c r="X16" s="193"/>
      <c r="Y16" s="179"/>
      <c r="Z16" s="179"/>
    </row>
    <row r="17" spans="1:26" x14ac:dyDescent="0.25">
      <c r="A17" s="359"/>
      <c r="B17" s="359"/>
      <c r="C17" s="391"/>
      <c r="D17" s="501" t="s">
        <v>45</v>
      </c>
      <c r="E17" s="407"/>
      <c r="F17" s="407"/>
      <c r="G17" s="502"/>
      <c r="H17" s="503"/>
      <c r="I17" s="409" t="b">
        <v>0</v>
      </c>
      <c r="J17" s="409" t="b">
        <v>0</v>
      </c>
      <c r="K17" s="409" t="b">
        <v>0</v>
      </c>
      <c r="L17" s="453" t="s">
        <v>484</v>
      </c>
      <c r="M17" s="409"/>
      <c r="N17" s="409" t="str">
        <f t="shared" si="0"/>
        <v>F</v>
      </c>
      <c r="O17" s="504"/>
      <c r="P17" s="497"/>
      <c r="Q17" s="497"/>
      <c r="R17" s="497"/>
      <c r="S17" s="193"/>
      <c r="T17" s="193"/>
      <c r="U17" s="193"/>
      <c r="V17" s="193"/>
      <c r="W17" s="193"/>
      <c r="X17" s="193"/>
      <c r="Y17" s="179"/>
      <c r="Z17" s="179"/>
    </row>
    <row r="18" spans="1:26" x14ac:dyDescent="0.25">
      <c r="A18" s="359"/>
      <c r="B18" s="359"/>
      <c r="C18" s="391"/>
      <c r="D18" s="501" t="s">
        <v>46</v>
      </c>
      <c r="E18" s="407"/>
      <c r="F18" s="407"/>
      <c r="G18" s="502"/>
      <c r="H18" s="503"/>
      <c r="I18" s="409" t="b">
        <v>0</v>
      </c>
      <c r="J18" s="409" t="b">
        <v>0</v>
      </c>
      <c r="K18" s="409" t="b">
        <v>0</v>
      </c>
      <c r="L18" s="453" t="s">
        <v>481</v>
      </c>
      <c r="M18" s="409"/>
      <c r="N18" s="409" t="str">
        <f t="shared" si="0"/>
        <v>F</v>
      </c>
      <c r="O18" s="504"/>
      <c r="P18" s="497"/>
      <c r="Q18" s="497"/>
      <c r="R18" s="497"/>
      <c r="S18" s="193"/>
      <c r="T18" s="193"/>
      <c r="U18" s="193"/>
      <c r="V18" s="193"/>
      <c r="W18" s="193"/>
      <c r="X18" s="193"/>
      <c r="Y18" s="179"/>
      <c r="Z18" s="179"/>
    </row>
    <row r="19" spans="1:26" x14ac:dyDescent="0.25">
      <c r="A19" s="359"/>
      <c r="B19" s="359"/>
      <c r="C19" s="391"/>
      <c r="D19" s="501" t="s">
        <v>47</v>
      </c>
      <c r="E19" s="407"/>
      <c r="F19" s="407"/>
      <c r="G19" s="502"/>
      <c r="H19" s="503"/>
      <c r="I19" s="409" t="b">
        <v>0</v>
      </c>
      <c r="J19" s="409" t="b">
        <v>0</v>
      </c>
      <c r="K19" s="409" t="b">
        <v>0</v>
      </c>
      <c r="L19" s="453" t="s">
        <v>485</v>
      </c>
      <c r="M19" s="409"/>
      <c r="N19" s="409" t="str">
        <f t="shared" si="0"/>
        <v>F</v>
      </c>
      <c r="O19" s="504"/>
      <c r="P19" s="497"/>
      <c r="Q19" s="497"/>
      <c r="R19" s="497"/>
      <c r="S19" s="193"/>
      <c r="T19" s="193"/>
      <c r="U19" s="193"/>
      <c r="V19" s="193"/>
      <c r="W19" s="193"/>
      <c r="X19" s="193"/>
      <c r="Y19" s="179"/>
      <c r="Z19" s="179"/>
    </row>
    <row r="20" spans="1:26" x14ac:dyDescent="0.25">
      <c r="A20" s="359"/>
      <c r="B20" s="359"/>
      <c r="C20" s="359"/>
      <c r="D20" s="501" t="s">
        <v>48</v>
      </c>
      <c r="E20" s="407"/>
      <c r="F20" s="407"/>
      <c r="G20" s="502"/>
      <c r="H20" s="503"/>
      <c r="I20" s="409" t="b">
        <v>0</v>
      </c>
      <c r="J20" s="409" t="b">
        <v>0</v>
      </c>
      <c r="K20" s="409" t="b">
        <v>0</v>
      </c>
      <c r="L20" s="453" t="s">
        <v>486</v>
      </c>
      <c r="M20" s="409"/>
      <c r="N20" s="409" t="str">
        <f t="shared" si="0"/>
        <v>F</v>
      </c>
      <c r="O20" s="504"/>
      <c r="P20" s="497"/>
      <c r="Q20" s="497"/>
      <c r="R20" s="497"/>
      <c r="S20" s="193"/>
      <c r="T20" s="193"/>
      <c r="U20" s="193"/>
      <c r="V20" s="193"/>
      <c r="W20" s="193"/>
      <c r="X20" s="193"/>
      <c r="Y20" s="179"/>
      <c r="Z20" s="179"/>
    </row>
    <row r="21" spans="1:26" x14ac:dyDescent="0.25">
      <c r="A21" s="359"/>
      <c r="B21" s="359"/>
      <c r="C21" s="359"/>
      <c r="D21" s="501" t="s">
        <v>49</v>
      </c>
      <c r="E21" s="407"/>
      <c r="F21" s="407"/>
      <c r="G21" s="502"/>
      <c r="H21" s="503"/>
      <c r="I21" s="409" t="b">
        <v>0</v>
      </c>
      <c r="J21" s="409" t="b">
        <v>0</v>
      </c>
      <c r="K21" s="409" t="b">
        <v>0</v>
      </c>
      <c r="L21" s="453" t="s">
        <v>496</v>
      </c>
      <c r="M21" s="409"/>
      <c r="N21" s="409" t="str">
        <f t="shared" si="0"/>
        <v>F</v>
      </c>
      <c r="O21" s="504"/>
      <c r="P21" s="497"/>
      <c r="Q21" s="497"/>
      <c r="R21" s="497"/>
      <c r="S21" s="193"/>
      <c r="T21" s="193"/>
      <c r="U21" s="193"/>
      <c r="V21" s="193"/>
      <c r="W21" s="193"/>
      <c r="X21" s="193"/>
      <c r="Y21" s="179"/>
      <c r="Z21" s="179"/>
    </row>
    <row r="22" spans="1:26" x14ac:dyDescent="0.25">
      <c r="A22" s="359"/>
      <c r="B22" s="359"/>
      <c r="C22" s="359"/>
      <c r="D22" s="501" t="s">
        <v>50</v>
      </c>
      <c r="E22" s="407"/>
      <c r="F22" s="407"/>
      <c r="G22" s="502"/>
      <c r="H22" s="503"/>
      <c r="I22" s="409" t="b">
        <v>0</v>
      </c>
      <c r="J22" s="409" t="b">
        <v>0</v>
      </c>
      <c r="K22" s="409" t="b">
        <v>0</v>
      </c>
      <c r="L22" s="453" t="s">
        <v>487</v>
      </c>
      <c r="M22" s="409"/>
      <c r="N22" s="409" t="str">
        <f t="shared" si="0"/>
        <v>F</v>
      </c>
      <c r="O22" s="504"/>
      <c r="P22" s="497"/>
      <c r="Q22" s="497"/>
      <c r="R22" s="497"/>
      <c r="S22" s="193"/>
      <c r="T22" s="193"/>
      <c r="U22" s="193"/>
      <c r="V22" s="193"/>
      <c r="W22" s="193"/>
      <c r="X22" s="193"/>
      <c r="Y22" s="179"/>
      <c r="Z22" s="179"/>
    </row>
    <row r="23" spans="1:26" x14ac:dyDescent="0.25">
      <c r="A23" s="359"/>
      <c r="B23" s="359"/>
      <c r="C23" s="359"/>
      <c r="D23" s="501" t="s">
        <v>51</v>
      </c>
      <c r="E23" s="407"/>
      <c r="F23" s="407"/>
      <c r="G23" s="502"/>
      <c r="H23" s="503"/>
      <c r="I23" s="409" t="b">
        <v>0</v>
      </c>
      <c r="J23" s="409" t="b">
        <v>0</v>
      </c>
      <c r="K23" s="409" t="b">
        <v>0</v>
      </c>
      <c r="L23" s="453" t="s">
        <v>491</v>
      </c>
      <c r="M23" s="409"/>
      <c r="N23" s="409" t="str">
        <f t="shared" si="0"/>
        <v>F</v>
      </c>
      <c r="O23" s="504"/>
      <c r="P23" s="497"/>
      <c r="Q23" s="497"/>
      <c r="R23" s="497"/>
      <c r="S23" s="193"/>
      <c r="T23" s="193"/>
      <c r="U23" s="193"/>
      <c r="V23" s="193"/>
      <c r="W23" s="193"/>
      <c r="X23" s="193"/>
      <c r="Y23" s="179"/>
      <c r="Z23" s="179"/>
    </row>
    <row r="24" spans="1:26" x14ac:dyDescent="0.25">
      <c r="A24" s="359"/>
      <c r="B24" s="359"/>
      <c r="C24" s="359"/>
      <c r="D24" s="501" t="s">
        <v>698</v>
      </c>
      <c r="E24" s="407"/>
      <c r="F24" s="407"/>
      <c r="G24" s="502"/>
      <c r="H24" s="503"/>
      <c r="I24" s="409" t="b">
        <v>0</v>
      </c>
      <c r="J24" s="409" t="b">
        <v>0</v>
      </c>
      <c r="K24" s="409" t="b">
        <v>0</v>
      </c>
      <c r="L24" s="453" t="s">
        <v>488</v>
      </c>
      <c r="M24" s="409"/>
      <c r="N24" s="409" t="str">
        <f t="shared" si="0"/>
        <v>F</v>
      </c>
      <c r="O24" s="504"/>
      <c r="P24" s="497"/>
      <c r="Q24" s="497"/>
      <c r="R24" s="497"/>
      <c r="S24" s="193"/>
      <c r="T24" s="193"/>
      <c r="U24" s="193"/>
      <c r="V24" s="193"/>
      <c r="W24" s="193"/>
      <c r="X24" s="193"/>
      <c r="Y24" s="179"/>
      <c r="Z24" s="179"/>
    </row>
    <row r="25" spans="1:26" x14ac:dyDescent="0.25">
      <c r="A25" s="359"/>
      <c r="B25" s="359"/>
      <c r="C25" s="359"/>
      <c r="D25" s="501" t="s">
        <v>53</v>
      </c>
      <c r="E25" s="407"/>
      <c r="F25" s="407"/>
      <c r="G25" s="502"/>
      <c r="H25" s="503"/>
      <c r="I25" s="409" t="b">
        <v>0</v>
      </c>
      <c r="J25" s="409" t="b">
        <v>0</v>
      </c>
      <c r="K25" s="409" t="b">
        <v>0</v>
      </c>
      <c r="L25" s="453" t="s">
        <v>497</v>
      </c>
      <c r="M25" s="409"/>
      <c r="N25" s="409" t="str">
        <f t="shared" si="0"/>
        <v>F</v>
      </c>
      <c r="O25" s="504"/>
      <c r="P25" s="497"/>
      <c r="Q25" s="497"/>
      <c r="R25" s="497"/>
      <c r="S25" s="193"/>
      <c r="T25" s="193"/>
      <c r="U25" s="193"/>
      <c r="V25" s="193"/>
      <c r="W25" s="193"/>
      <c r="X25" s="193"/>
      <c r="Y25" s="179"/>
      <c r="Z25" s="179"/>
    </row>
    <row r="26" spans="1:26" x14ac:dyDescent="0.25">
      <c r="A26" s="359"/>
      <c r="B26" s="359"/>
      <c r="C26" s="359"/>
      <c r="D26" s="501" t="s">
        <v>54</v>
      </c>
      <c r="E26" s="407"/>
      <c r="F26" s="407"/>
      <c r="G26" s="502"/>
      <c r="H26" s="503"/>
      <c r="I26" s="409" t="b">
        <v>0</v>
      </c>
      <c r="J26" s="409" t="b">
        <v>0</v>
      </c>
      <c r="K26" s="409" t="b">
        <v>0</v>
      </c>
      <c r="L26" s="453" t="s">
        <v>489</v>
      </c>
      <c r="M26" s="409"/>
      <c r="N26" s="409" t="str">
        <f t="shared" si="0"/>
        <v>F</v>
      </c>
      <c r="O26" s="504"/>
      <c r="P26" s="497"/>
      <c r="Q26" s="497"/>
      <c r="R26" s="497"/>
      <c r="S26" s="193"/>
      <c r="T26" s="193"/>
      <c r="U26" s="193"/>
      <c r="V26" s="193"/>
      <c r="W26" s="193"/>
      <c r="X26" s="193"/>
      <c r="Y26" s="179"/>
      <c r="Z26" s="179"/>
    </row>
    <row r="27" spans="1:26" x14ac:dyDescent="0.25">
      <c r="A27" s="359"/>
      <c r="B27" s="359"/>
      <c r="C27" s="359"/>
      <c r="D27" s="501" t="s">
        <v>55</v>
      </c>
      <c r="E27" s="407"/>
      <c r="F27" s="407"/>
      <c r="G27" s="502"/>
      <c r="H27" s="503"/>
      <c r="I27" s="409" t="b">
        <v>0</v>
      </c>
      <c r="J27" s="409" t="b">
        <v>0</v>
      </c>
      <c r="K27" s="409" t="b">
        <v>0</v>
      </c>
      <c r="L27" s="453" t="s">
        <v>492</v>
      </c>
      <c r="M27" s="409"/>
      <c r="N27" s="409" t="str">
        <f t="shared" si="0"/>
        <v>F</v>
      </c>
      <c r="O27" s="504"/>
      <c r="P27" s="497"/>
      <c r="Q27" s="497"/>
      <c r="R27" s="497"/>
      <c r="S27" s="193"/>
      <c r="T27" s="193"/>
      <c r="U27" s="193"/>
      <c r="V27" s="193"/>
      <c r="W27" s="193"/>
      <c r="X27" s="193"/>
      <c r="Y27" s="179"/>
      <c r="Z27" s="179"/>
    </row>
    <row r="28" spans="1:26" x14ac:dyDescent="0.25">
      <c r="A28" s="359"/>
      <c r="B28" s="359"/>
      <c r="C28" s="359"/>
      <c r="D28" s="501" t="s">
        <v>56</v>
      </c>
      <c r="E28" s="407"/>
      <c r="F28" s="407"/>
      <c r="G28" s="502"/>
      <c r="H28" s="503"/>
      <c r="I28" s="409" t="b">
        <v>0</v>
      </c>
      <c r="J28" s="409" t="b">
        <v>0</v>
      </c>
      <c r="K28" s="409" t="b">
        <v>0</v>
      </c>
      <c r="L28" s="453" t="s">
        <v>498</v>
      </c>
      <c r="M28" s="409"/>
      <c r="N28" s="409" t="str">
        <f t="shared" si="0"/>
        <v>F</v>
      </c>
      <c r="O28" s="504"/>
      <c r="P28" s="497"/>
      <c r="Q28" s="497"/>
      <c r="R28" s="497"/>
      <c r="S28" s="193"/>
      <c r="T28" s="193"/>
      <c r="U28" s="193"/>
      <c r="V28" s="193"/>
      <c r="W28" s="193"/>
      <c r="X28" s="193"/>
      <c r="Y28" s="179"/>
      <c r="Z28" s="179"/>
    </row>
    <row r="29" spans="1:26" x14ac:dyDescent="0.25">
      <c r="A29" s="359"/>
      <c r="B29" s="359"/>
      <c r="C29" s="359"/>
      <c r="D29" s="501" t="s">
        <v>57</v>
      </c>
      <c r="E29" s="407"/>
      <c r="F29" s="407"/>
      <c r="G29" s="502"/>
      <c r="H29" s="503"/>
      <c r="I29" s="409" t="b">
        <v>0</v>
      </c>
      <c r="J29" s="409" t="b">
        <v>0</v>
      </c>
      <c r="K29" s="409" t="b">
        <v>0</v>
      </c>
      <c r="L29" s="453" t="s">
        <v>499</v>
      </c>
      <c r="M29" s="409"/>
      <c r="N29" s="409" t="str">
        <f t="shared" si="0"/>
        <v>F</v>
      </c>
      <c r="O29" s="504"/>
      <c r="P29" s="497"/>
      <c r="Q29" s="497"/>
      <c r="R29" s="497"/>
      <c r="S29" s="193"/>
      <c r="T29" s="193"/>
      <c r="U29" s="193"/>
      <c r="V29" s="193"/>
      <c r="W29" s="193"/>
      <c r="X29" s="193"/>
      <c r="Y29" s="179"/>
      <c r="Z29" s="179"/>
    </row>
    <row r="30" spans="1:26" x14ac:dyDescent="0.25">
      <c r="A30" s="359"/>
      <c r="B30" s="363"/>
      <c r="C30" s="359"/>
      <c r="D30" s="501" t="s">
        <v>58</v>
      </c>
      <c r="E30" s="407"/>
      <c r="F30" s="407"/>
      <c r="G30" s="502"/>
      <c r="H30" s="503"/>
      <c r="I30" s="409" t="b">
        <v>0</v>
      </c>
      <c r="J30" s="409" t="b">
        <v>0</v>
      </c>
      <c r="K30" s="409" t="b">
        <v>0</v>
      </c>
      <c r="L30" s="453" t="s">
        <v>500</v>
      </c>
      <c r="M30" s="409"/>
      <c r="N30" s="409" t="str">
        <f t="shared" si="0"/>
        <v>F</v>
      </c>
      <c r="O30" s="504"/>
      <c r="P30" s="497"/>
      <c r="Q30" s="497"/>
      <c r="R30" s="497"/>
      <c r="S30" s="193"/>
      <c r="T30" s="193"/>
      <c r="U30" s="193"/>
      <c r="V30" s="193"/>
      <c r="W30" s="193"/>
      <c r="X30" s="193"/>
      <c r="Y30" s="179"/>
      <c r="Z30" s="179"/>
    </row>
    <row r="31" spans="1:26" x14ac:dyDescent="0.25">
      <c r="A31" s="359"/>
      <c r="B31" s="359"/>
      <c r="C31" s="359"/>
      <c r="D31" s="501" t="s">
        <v>59</v>
      </c>
      <c r="E31" s="407"/>
      <c r="F31" s="407"/>
      <c r="G31" s="502"/>
      <c r="H31" s="503"/>
      <c r="I31" s="409" t="b">
        <v>0</v>
      </c>
      <c r="J31" s="409" t="b">
        <v>0</v>
      </c>
      <c r="K31" s="409" t="b">
        <v>0</v>
      </c>
      <c r="L31" s="453" t="s">
        <v>501</v>
      </c>
      <c r="M31" s="409"/>
      <c r="N31" s="409" t="str">
        <f t="shared" si="0"/>
        <v>F</v>
      </c>
      <c r="O31" s="504"/>
      <c r="P31" s="497"/>
      <c r="Q31" s="497"/>
      <c r="R31" s="497"/>
      <c r="S31" s="193"/>
      <c r="T31" s="193"/>
      <c r="U31" s="193"/>
      <c r="V31" s="193"/>
      <c r="W31" s="193"/>
      <c r="X31" s="193"/>
      <c r="Y31" s="179"/>
      <c r="Z31" s="179"/>
    </row>
    <row r="32" spans="1:26" x14ac:dyDescent="0.25">
      <c r="A32" s="359"/>
      <c r="B32" s="359"/>
      <c r="C32" s="359"/>
      <c r="D32" s="501" t="s">
        <v>60</v>
      </c>
      <c r="E32" s="407"/>
      <c r="F32" s="407"/>
      <c r="G32" s="502"/>
      <c r="H32" s="503"/>
      <c r="I32" s="409" t="b">
        <v>0</v>
      </c>
      <c r="J32" s="409" t="b">
        <v>0</v>
      </c>
      <c r="K32" s="409" t="b">
        <v>0</v>
      </c>
      <c r="L32" s="453" t="s">
        <v>502</v>
      </c>
      <c r="M32" s="409"/>
      <c r="N32" s="409" t="str">
        <f t="shared" si="0"/>
        <v>F</v>
      </c>
      <c r="O32" s="504"/>
      <c r="P32" s="497"/>
      <c r="Q32" s="497"/>
      <c r="R32" s="497"/>
      <c r="S32" s="193"/>
      <c r="T32" s="193"/>
      <c r="U32" s="193"/>
      <c r="V32" s="193"/>
      <c r="W32" s="193"/>
      <c r="X32" s="193"/>
      <c r="Y32" s="179"/>
      <c r="Z32" s="179"/>
    </row>
    <row r="33" spans="1:26" x14ac:dyDescent="0.25">
      <c r="A33" s="359"/>
      <c r="B33" s="359"/>
      <c r="C33" s="359"/>
      <c r="D33" s="501" t="s">
        <v>61</v>
      </c>
      <c r="E33" s="407"/>
      <c r="F33" s="407"/>
      <c r="G33" s="502"/>
      <c r="H33" s="503"/>
      <c r="I33" s="409" t="b">
        <v>0</v>
      </c>
      <c r="J33" s="409" t="b">
        <v>0</v>
      </c>
      <c r="K33" s="409" t="b">
        <v>0</v>
      </c>
      <c r="L33" s="453" t="s">
        <v>503</v>
      </c>
      <c r="M33" s="409"/>
      <c r="N33" s="409" t="str">
        <f t="shared" si="0"/>
        <v>F</v>
      </c>
      <c r="O33" s="504"/>
      <c r="P33" s="497"/>
      <c r="Q33" s="497"/>
      <c r="R33" s="497"/>
      <c r="S33" s="193"/>
      <c r="T33" s="193"/>
      <c r="U33" s="193"/>
      <c r="V33" s="193"/>
      <c r="W33" s="193"/>
      <c r="X33" s="193"/>
      <c r="Y33" s="179"/>
      <c r="Z33" s="179"/>
    </row>
    <row r="34" spans="1:26" x14ac:dyDescent="0.25">
      <c r="A34" s="359"/>
      <c r="B34" s="359"/>
      <c r="C34" s="359"/>
      <c r="D34" s="501" t="s">
        <v>62</v>
      </c>
      <c r="E34" s="407"/>
      <c r="F34" s="407"/>
      <c r="G34" s="502"/>
      <c r="H34" s="503"/>
      <c r="I34" s="409" t="b">
        <v>0</v>
      </c>
      <c r="J34" s="409" t="b">
        <v>0</v>
      </c>
      <c r="K34" s="409" t="b">
        <v>0</v>
      </c>
      <c r="L34" s="453" t="s">
        <v>504</v>
      </c>
      <c r="M34" s="409"/>
      <c r="N34" s="409" t="str">
        <f t="shared" si="0"/>
        <v>F</v>
      </c>
      <c r="O34" s="504"/>
      <c r="P34" s="497"/>
      <c r="Q34" s="497"/>
      <c r="R34" s="497"/>
      <c r="S34" s="193"/>
      <c r="T34" s="193"/>
      <c r="U34" s="193"/>
      <c r="V34" s="193"/>
      <c r="W34" s="193"/>
      <c r="X34" s="193"/>
      <c r="Y34" s="179"/>
      <c r="Z34" s="179"/>
    </row>
    <row r="35" spans="1:26" x14ac:dyDescent="0.25">
      <c r="A35" s="359"/>
      <c r="B35" s="359"/>
      <c r="C35" s="359"/>
      <c r="D35" s="501" t="s">
        <v>63</v>
      </c>
      <c r="E35" s="407"/>
      <c r="F35" s="407"/>
      <c r="G35" s="502"/>
      <c r="H35" s="503"/>
      <c r="I35" s="409" t="b">
        <v>0</v>
      </c>
      <c r="J35" s="409" t="b">
        <v>0</v>
      </c>
      <c r="K35" s="409" t="b">
        <v>0</v>
      </c>
      <c r="L35" s="453" t="s">
        <v>482</v>
      </c>
      <c r="M35" s="409"/>
      <c r="N35" s="409" t="str">
        <f t="shared" si="0"/>
        <v>F</v>
      </c>
      <c r="O35" s="504"/>
      <c r="P35" s="497"/>
      <c r="Q35" s="497"/>
      <c r="R35" s="497"/>
      <c r="S35" s="193"/>
      <c r="T35" s="193"/>
      <c r="U35" s="193"/>
      <c r="V35" s="193"/>
      <c r="W35" s="193"/>
      <c r="X35" s="193"/>
      <c r="Y35" s="179"/>
      <c r="Z35" s="179"/>
    </row>
    <row r="36" spans="1:26" x14ac:dyDescent="0.25">
      <c r="A36" s="359"/>
      <c r="B36" s="359"/>
      <c r="C36" s="359"/>
      <c r="D36" s="501" t="s">
        <v>64</v>
      </c>
      <c r="E36" s="407"/>
      <c r="F36" s="407"/>
      <c r="G36" s="502"/>
      <c r="H36" s="503"/>
      <c r="I36" s="409" t="b">
        <v>0</v>
      </c>
      <c r="J36" s="409" t="b">
        <v>0</v>
      </c>
      <c r="K36" s="409" t="b">
        <v>0</v>
      </c>
      <c r="L36" s="453" t="s">
        <v>505</v>
      </c>
      <c r="M36" s="409"/>
      <c r="N36" s="409" t="str">
        <f t="shared" si="0"/>
        <v>F</v>
      </c>
      <c r="O36" s="504"/>
      <c r="P36" s="497"/>
      <c r="Q36" s="497"/>
      <c r="R36" s="497"/>
      <c r="S36" s="193"/>
      <c r="T36" s="193"/>
      <c r="U36" s="193"/>
      <c r="V36" s="193"/>
      <c r="W36" s="193"/>
      <c r="X36" s="193"/>
      <c r="Y36" s="179"/>
      <c r="Z36" s="179"/>
    </row>
    <row r="37" spans="1:26" x14ac:dyDescent="0.25">
      <c r="A37" s="359"/>
      <c r="B37" s="359"/>
      <c r="C37" s="359"/>
      <c r="D37" s="501" t="s">
        <v>113</v>
      </c>
      <c r="E37" s="407"/>
      <c r="F37" s="407"/>
      <c r="G37" s="502"/>
      <c r="H37" s="503"/>
      <c r="I37" s="409" t="b">
        <v>0</v>
      </c>
      <c r="J37" s="409" t="b">
        <v>0</v>
      </c>
      <c r="K37" s="409" t="b">
        <v>0</v>
      </c>
      <c r="L37" s="504"/>
      <c r="M37" s="409"/>
      <c r="N37" s="409" t="str">
        <f t="shared" si="0"/>
        <v>F</v>
      </c>
      <c r="O37" s="504"/>
      <c r="P37" s="497"/>
      <c r="Q37" s="497"/>
      <c r="R37" s="497"/>
      <c r="S37" s="193"/>
      <c r="T37" s="193"/>
      <c r="U37" s="193"/>
      <c r="V37" s="193"/>
      <c r="W37" s="193"/>
      <c r="X37" s="193"/>
      <c r="Y37" s="179"/>
      <c r="Z37" s="179"/>
    </row>
    <row r="38" spans="1:26" x14ac:dyDescent="0.25">
      <c r="A38" s="359"/>
      <c r="B38" s="359"/>
      <c r="C38" s="359"/>
      <c r="D38" s="618" t="s">
        <v>1145</v>
      </c>
      <c r="E38" s="618"/>
      <c r="F38" s="618"/>
      <c r="G38" s="618"/>
      <c r="H38" s="575"/>
      <c r="I38" s="409"/>
      <c r="J38" s="409"/>
      <c r="K38" s="409"/>
      <c r="L38" s="504"/>
      <c r="M38" s="409"/>
      <c r="N38" s="409"/>
      <c r="O38" s="504"/>
      <c r="P38" s="497"/>
      <c r="Q38" s="497"/>
      <c r="R38" s="497"/>
      <c r="S38" s="179"/>
      <c r="T38" s="179"/>
      <c r="U38" s="179"/>
      <c r="V38" s="179"/>
      <c r="W38" s="179"/>
      <c r="X38" s="179"/>
      <c r="Y38" s="179"/>
      <c r="Z38" s="179"/>
    </row>
    <row r="39" spans="1:26" ht="20.25" customHeight="1" x14ac:dyDescent="0.25">
      <c r="A39" s="359"/>
      <c r="B39" s="359"/>
      <c r="C39" s="348"/>
      <c r="D39" s="348"/>
      <c r="E39" s="348"/>
      <c r="F39" s="348"/>
      <c r="G39" s="348"/>
      <c r="H39" s="497"/>
      <c r="I39" s="497"/>
      <c r="J39" s="497"/>
      <c r="K39" s="497"/>
      <c r="L39" s="497"/>
      <c r="M39" s="497"/>
      <c r="N39" s="497"/>
      <c r="O39" s="497"/>
      <c r="P39" s="497"/>
      <c r="Q39" s="497"/>
      <c r="R39" s="497"/>
      <c r="S39" s="179"/>
      <c r="T39" s="179"/>
      <c r="U39" s="179"/>
      <c r="V39" s="179"/>
      <c r="W39" s="179"/>
      <c r="X39" s="179"/>
      <c r="Y39" s="179"/>
      <c r="Z39" s="179"/>
    </row>
    <row r="40" spans="1:26" x14ac:dyDescent="0.25">
      <c r="A40" s="348"/>
      <c r="B40" s="348"/>
      <c r="C40" s="348"/>
      <c r="D40" s="497"/>
      <c r="E40" s="616" t="s">
        <v>923</v>
      </c>
      <c r="F40" s="616"/>
      <c r="G40" s="616"/>
      <c r="H40" s="616"/>
      <c r="I40" s="361"/>
      <c r="J40" s="361"/>
      <c r="K40" s="361"/>
      <c r="L40" s="358"/>
      <c r="M40" s="505"/>
      <c r="N40" s="505"/>
      <c r="O40" s="505"/>
      <c r="P40" s="358"/>
      <c r="Q40" s="359"/>
      <c r="R40" s="359"/>
      <c r="S40" s="179"/>
      <c r="T40" s="179"/>
      <c r="U40" s="179"/>
      <c r="V40" s="179"/>
      <c r="W40" s="179"/>
      <c r="X40" s="179"/>
      <c r="Y40" s="179"/>
      <c r="Z40" s="179"/>
    </row>
    <row r="41" spans="1:26" ht="19.149999999999999" customHeight="1" x14ac:dyDescent="0.25">
      <c r="A41" s="499">
        <v>12</v>
      </c>
      <c r="B41" s="363" t="s">
        <v>66</v>
      </c>
      <c r="C41" s="348"/>
      <c r="D41" s="361"/>
      <c r="E41" s="616"/>
      <c r="F41" s="616"/>
      <c r="G41" s="616"/>
      <c r="H41" s="616"/>
      <c r="I41" s="361"/>
      <c r="J41" s="361"/>
      <c r="K41" s="361"/>
      <c r="L41" s="359"/>
      <c r="M41" s="348"/>
      <c r="N41" s="348"/>
      <c r="O41" s="348"/>
      <c r="P41" s="359"/>
      <c r="Q41" s="359"/>
      <c r="R41" s="359"/>
      <c r="S41" s="10"/>
      <c r="T41" s="10"/>
      <c r="U41" s="10"/>
      <c r="V41" s="10"/>
      <c r="W41" s="179"/>
      <c r="X41" s="179"/>
      <c r="Y41" s="179"/>
      <c r="Z41" s="179"/>
    </row>
    <row r="42" spans="1:26" ht="37.9" customHeight="1" x14ac:dyDescent="0.25">
      <c r="A42" s="348"/>
      <c r="B42" s="348"/>
      <c r="C42" s="348"/>
      <c r="D42" s="361"/>
      <c r="E42" s="615" t="s">
        <v>275</v>
      </c>
      <c r="F42" s="615"/>
      <c r="G42" s="615"/>
      <c r="H42" s="615"/>
      <c r="I42" s="359"/>
      <c r="J42" s="359"/>
      <c r="K42" s="359"/>
      <c r="L42" s="359"/>
      <c r="M42" s="348"/>
      <c r="N42" s="348"/>
      <c r="O42" s="348"/>
      <c r="P42" s="359"/>
      <c r="Q42" s="359"/>
      <c r="R42" s="359"/>
      <c r="S42" s="10"/>
      <c r="T42" s="10"/>
      <c r="U42" s="10"/>
      <c r="V42" s="10"/>
      <c r="W42" s="179"/>
      <c r="X42" s="179"/>
      <c r="Y42" s="179"/>
      <c r="Z42" s="179"/>
    </row>
    <row r="43" spans="1:26" ht="31.15" customHeight="1" x14ac:dyDescent="0.25">
      <c r="A43" s="348"/>
      <c r="B43" s="348"/>
      <c r="C43" s="348"/>
      <c r="D43" s="409" t="b">
        <v>0</v>
      </c>
      <c r="E43" s="359"/>
      <c r="F43" s="359"/>
      <c r="G43" s="359"/>
      <c r="H43" s="359"/>
      <c r="I43" s="359"/>
      <c r="J43" s="359"/>
      <c r="K43" s="359"/>
      <c r="L43" s="359"/>
      <c r="M43" s="348"/>
      <c r="N43" s="348"/>
      <c r="O43" s="348"/>
      <c r="P43" s="359"/>
      <c r="Q43" s="359"/>
      <c r="R43" s="359"/>
      <c r="S43" s="10"/>
      <c r="T43" s="10"/>
      <c r="U43" s="10"/>
      <c r="V43" s="10"/>
      <c r="W43" s="179"/>
      <c r="X43" s="179"/>
      <c r="Y43" s="179"/>
      <c r="Z43" s="179"/>
    </row>
    <row r="44" spans="1:26" ht="40.5" customHeight="1" x14ac:dyDescent="0.25">
      <c r="A44" s="348"/>
      <c r="B44" s="348"/>
      <c r="C44" s="348"/>
      <c r="D44" s="361"/>
      <c r="E44" s="615" t="s">
        <v>276</v>
      </c>
      <c r="F44" s="615"/>
      <c r="G44" s="615"/>
      <c r="H44" s="615"/>
      <c r="I44" s="359"/>
      <c r="J44" s="359"/>
      <c r="K44" s="359"/>
      <c r="L44" s="359"/>
      <c r="M44" s="348"/>
      <c r="N44" s="348"/>
      <c r="O44" s="348"/>
      <c r="P44" s="359"/>
      <c r="Q44" s="359"/>
      <c r="R44" s="359"/>
      <c r="S44" s="10"/>
      <c r="T44" s="10"/>
      <c r="U44" s="10"/>
      <c r="V44" s="10"/>
      <c r="W44" s="179"/>
      <c r="X44" s="179"/>
      <c r="Y44" s="179"/>
      <c r="Z44" s="179"/>
    </row>
    <row r="45" spans="1:26" ht="4.9000000000000004" customHeight="1" x14ac:dyDescent="0.25">
      <c r="A45" s="348"/>
      <c r="B45" s="348"/>
      <c r="C45" s="348"/>
      <c r="D45" s="409" t="b">
        <v>0</v>
      </c>
      <c r="E45" s="359"/>
      <c r="F45" s="359"/>
      <c r="G45" s="359"/>
      <c r="H45" s="359"/>
      <c r="I45" s="359"/>
      <c r="J45" s="359"/>
      <c r="K45" s="359"/>
      <c r="L45" s="359"/>
      <c r="M45" s="348"/>
      <c r="N45" s="348"/>
      <c r="O45" s="348"/>
      <c r="P45" s="359"/>
      <c r="Q45" s="359"/>
      <c r="R45" s="359"/>
      <c r="S45" s="10"/>
      <c r="T45" s="10"/>
      <c r="U45" s="10"/>
      <c r="V45" s="10"/>
      <c r="W45" s="179"/>
      <c r="X45" s="179"/>
      <c r="Y45" s="179"/>
      <c r="Z45" s="179"/>
    </row>
    <row r="46" spans="1:26" ht="72" customHeight="1" x14ac:dyDescent="0.25">
      <c r="A46" s="348"/>
      <c r="B46" s="348"/>
      <c r="C46" s="348"/>
      <c r="D46" s="361"/>
      <c r="E46" s="615" t="s">
        <v>1442</v>
      </c>
      <c r="F46" s="615"/>
      <c r="G46" s="615"/>
      <c r="H46" s="615"/>
      <c r="I46" s="506"/>
      <c r="J46" s="506"/>
      <c r="K46" s="506"/>
      <c r="L46" s="506"/>
      <c r="M46" s="506"/>
      <c r="N46" s="506"/>
      <c r="O46" s="506"/>
      <c r="P46" s="507"/>
      <c r="Q46" s="507"/>
      <c r="R46" s="507"/>
      <c r="S46" s="10"/>
      <c r="T46" s="10"/>
      <c r="U46" s="10"/>
      <c r="V46" s="10"/>
      <c r="W46" s="179"/>
      <c r="X46" s="179"/>
      <c r="Y46" s="179"/>
      <c r="Z46" s="179"/>
    </row>
    <row r="47" spans="1:26" ht="6.4" customHeight="1" x14ac:dyDescent="0.25">
      <c r="A47" s="348"/>
      <c r="B47" s="348"/>
      <c r="C47" s="348"/>
      <c r="D47" s="409" t="b">
        <v>0</v>
      </c>
      <c r="E47" s="359"/>
      <c r="F47" s="359"/>
      <c r="G47" s="359"/>
      <c r="H47" s="359"/>
      <c r="I47" s="359"/>
      <c r="J47" s="359"/>
      <c r="K47" s="359"/>
      <c r="L47" s="359"/>
      <c r="M47" s="359"/>
      <c r="N47" s="359"/>
      <c r="O47" s="359"/>
      <c r="P47" s="359"/>
      <c r="Q47" s="359"/>
      <c r="R47" s="359"/>
      <c r="S47" s="299"/>
      <c r="T47" s="299"/>
      <c r="U47" s="299"/>
      <c r="V47" s="10"/>
      <c r="W47" s="179"/>
      <c r="X47" s="179"/>
      <c r="Y47" s="179"/>
      <c r="Z47" s="179"/>
    </row>
    <row r="48" spans="1:26" ht="9" customHeight="1" x14ac:dyDescent="0.25">
      <c r="A48" s="348"/>
      <c r="B48" s="348"/>
      <c r="C48" s="348"/>
      <c r="D48" s="361"/>
      <c r="E48" s="359"/>
      <c r="F48" s="359"/>
      <c r="G48" s="359"/>
      <c r="H48" s="359"/>
      <c r="I48" s="359"/>
      <c r="J48" s="359"/>
      <c r="K48" s="359"/>
      <c r="L48" s="359"/>
      <c r="M48" s="359"/>
      <c r="N48" s="359"/>
      <c r="O48" s="359"/>
      <c r="P48" s="359"/>
      <c r="Q48" s="359"/>
      <c r="R48" s="359"/>
      <c r="S48" s="10"/>
      <c r="T48" s="10"/>
      <c r="U48" s="10"/>
      <c r="V48" s="10"/>
      <c r="W48" s="179"/>
      <c r="X48" s="179"/>
      <c r="Y48" s="179"/>
      <c r="Z48" s="179"/>
    </row>
    <row r="49" spans="1:26" x14ac:dyDescent="0.25">
      <c r="A49" s="348"/>
      <c r="B49" s="348"/>
      <c r="C49" s="348"/>
      <c r="D49" s="348"/>
      <c r="E49" s="348"/>
      <c r="F49" s="348"/>
      <c r="G49" s="348"/>
      <c r="H49" s="348"/>
      <c r="I49" s="348"/>
      <c r="J49" s="348"/>
      <c r="S49" s="10"/>
      <c r="T49" s="10"/>
      <c r="U49" s="10"/>
      <c r="V49" s="10"/>
      <c r="W49" s="179"/>
      <c r="X49" s="179"/>
      <c r="Y49" s="179"/>
      <c r="Z49" s="179"/>
    </row>
  </sheetData>
  <sheetProtection algorithmName="SHA-512" hashValue="5OkUauouR4ss2+bxxXKl8J8VBhCI1YqFI56p7eqlbAwfbmmtJfGJnJKywz4Xd/F9e2GnNxFN0Oibn9pviSseew==" saltValue="MDyWmkKNZHs/po25gGlaHg==" spinCount="100000" sheet="1" objects="1" scenarios="1"/>
  <mergeCells count="6">
    <mergeCell ref="E46:H46"/>
    <mergeCell ref="E40:H41"/>
    <mergeCell ref="B3:D3"/>
    <mergeCell ref="D38:G38"/>
    <mergeCell ref="E42:H42"/>
    <mergeCell ref="E44:H44"/>
  </mergeCells>
  <conditionalFormatting sqref="H38">
    <cfRule type="expression" dxfId="8" priority="1">
      <formula>$K37=TRUE</formula>
    </cfRule>
    <cfRule type="expression" dxfId="7" priority="2">
      <formula>$J37=TRUE</formula>
    </cfRule>
    <cfRule type="expression" dxfId="6" priority="3">
      <formula>($I37=TRUE)</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N8:N36 N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4</xdr:col>
                    <xdr:colOff>638175</xdr:colOff>
                    <xdr:row>8</xdr:row>
                    <xdr:rowOff>0</xdr:rowOff>
                  </from>
                  <to>
                    <xdr:col>4</xdr:col>
                    <xdr:colOff>1438275</xdr:colOff>
                    <xdr:row>9</xdr:row>
                    <xdr:rowOff>19050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5</xdr:col>
                    <xdr:colOff>628650</xdr:colOff>
                    <xdr:row>8</xdr:row>
                    <xdr:rowOff>0</xdr:rowOff>
                  </from>
                  <to>
                    <xdr:col>5</xdr:col>
                    <xdr:colOff>1438275</xdr:colOff>
                    <xdr:row>9</xdr:row>
                    <xdr:rowOff>19050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638175</xdr:colOff>
                    <xdr:row>7</xdr:row>
                    <xdr:rowOff>0</xdr:rowOff>
                  </from>
                  <to>
                    <xdr:col>4</xdr:col>
                    <xdr:colOff>1438275</xdr:colOff>
                    <xdr:row>8</xdr:row>
                    <xdr:rowOff>19050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5</xdr:col>
                    <xdr:colOff>628650</xdr:colOff>
                    <xdr:row>7</xdr:row>
                    <xdr:rowOff>0</xdr:rowOff>
                  </from>
                  <to>
                    <xdr:col>5</xdr:col>
                    <xdr:colOff>1438275</xdr:colOff>
                    <xdr:row>8</xdr:row>
                    <xdr:rowOff>19050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4</xdr:col>
                    <xdr:colOff>638175</xdr:colOff>
                    <xdr:row>9</xdr:row>
                    <xdr:rowOff>0</xdr:rowOff>
                  </from>
                  <to>
                    <xdr:col>4</xdr:col>
                    <xdr:colOff>1438275</xdr:colOff>
                    <xdr:row>10</xdr:row>
                    <xdr:rowOff>19050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5</xdr:col>
                    <xdr:colOff>628650</xdr:colOff>
                    <xdr:row>8</xdr:row>
                    <xdr:rowOff>180975</xdr:rowOff>
                  </from>
                  <to>
                    <xdr:col>5</xdr:col>
                    <xdr:colOff>1438275</xdr:colOff>
                    <xdr:row>10</xdr:row>
                    <xdr:rowOff>19050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4</xdr:col>
                    <xdr:colOff>638175</xdr:colOff>
                    <xdr:row>11</xdr:row>
                    <xdr:rowOff>0</xdr:rowOff>
                  </from>
                  <to>
                    <xdr:col>4</xdr:col>
                    <xdr:colOff>1438275</xdr:colOff>
                    <xdr:row>12</xdr:row>
                    <xdr:rowOff>19050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5</xdr:col>
                    <xdr:colOff>628650</xdr:colOff>
                    <xdr:row>10</xdr:row>
                    <xdr:rowOff>180975</xdr:rowOff>
                  </from>
                  <to>
                    <xdr:col>5</xdr:col>
                    <xdr:colOff>1438275</xdr:colOff>
                    <xdr:row>12</xdr:row>
                    <xdr:rowOff>19050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4</xdr:col>
                    <xdr:colOff>638175</xdr:colOff>
                    <xdr:row>10</xdr:row>
                    <xdr:rowOff>0</xdr:rowOff>
                  </from>
                  <to>
                    <xdr:col>4</xdr:col>
                    <xdr:colOff>1438275</xdr:colOff>
                    <xdr:row>11</xdr:row>
                    <xdr:rowOff>19050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5</xdr:col>
                    <xdr:colOff>628650</xdr:colOff>
                    <xdr:row>9</xdr:row>
                    <xdr:rowOff>180975</xdr:rowOff>
                  </from>
                  <to>
                    <xdr:col>5</xdr:col>
                    <xdr:colOff>1438275</xdr:colOff>
                    <xdr:row>11</xdr:row>
                    <xdr:rowOff>19050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4</xdr:col>
                    <xdr:colOff>638175</xdr:colOff>
                    <xdr:row>12</xdr:row>
                    <xdr:rowOff>0</xdr:rowOff>
                  </from>
                  <to>
                    <xdr:col>4</xdr:col>
                    <xdr:colOff>1438275</xdr:colOff>
                    <xdr:row>13</xdr:row>
                    <xdr:rowOff>19050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5</xdr:col>
                    <xdr:colOff>628650</xdr:colOff>
                    <xdr:row>11</xdr:row>
                    <xdr:rowOff>180975</xdr:rowOff>
                  </from>
                  <to>
                    <xdr:col>5</xdr:col>
                    <xdr:colOff>1438275</xdr:colOff>
                    <xdr:row>13</xdr:row>
                    <xdr:rowOff>19050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4</xdr:col>
                    <xdr:colOff>638175</xdr:colOff>
                    <xdr:row>13</xdr:row>
                    <xdr:rowOff>0</xdr:rowOff>
                  </from>
                  <to>
                    <xdr:col>4</xdr:col>
                    <xdr:colOff>1438275</xdr:colOff>
                    <xdr:row>14</xdr:row>
                    <xdr:rowOff>19050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5</xdr:col>
                    <xdr:colOff>628650</xdr:colOff>
                    <xdr:row>12</xdr:row>
                    <xdr:rowOff>180975</xdr:rowOff>
                  </from>
                  <to>
                    <xdr:col>5</xdr:col>
                    <xdr:colOff>1438275</xdr:colOff>
                    <xdr:row>14</xdr:row>
                    <xdr:rowOff>19050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4</xdr:col>
                    <xdr:colOff>638175</xdr:colOff>
                    <xdr:row>14</xdr:row>
                    <xdr:rowOff>0</xdr:rowOff>
                  </from>
                  <to>
                    <xdr:col>4</xdr:col>
                    <xdr:colOff>1438275</xdr:colOff>
                    <xdr:row>15</xdr:row>
                    <xdr:rowOff>19050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5</xdr:col>
                    <xdr:colOff>628650</xdr:colOff>
                    <xdr:row>13</xdr:row>
                    <xdr:rowOff>180975</xdr:rowOff>
                  </from>
                  <to>
                    <xdr:col>5</xdr:col>
                    <xdr:colOff>1438275</xdr:colOff>
                    <xdr:row>15</xdr:row>
                    <xdr:rowOff>19050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4</xdr:col>
                    <xdr:colOff>638175</xdr:colOff>
                    <xdr:row>15</xdr:row>
                    <xdr:rowOff>0</xdr:rowOff>
                  </from>
                  <to>
                    <xdr:col>4</xdr:col>
                    <xdr:colOff>1438275</xdr:colOff>
                    <xdr:row>16</xdr:row>
                    <xdr:rowOff>19050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5</xdr:col>
                    <xdr:colOff>628650</xdr:colOff>
                    <xdr:row>14</xdr:row>
                    <xdr:rowOff>180975</xdr:rowOff>
                  </from>
                  <to>
                    <xdr:col>5</xdr:col>
                    <xdr:colOff>1438275</xdr:colOff>
                    <xdr:row>16</xdr:row>
                    <xdr:rowOff>19050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4</xdr:col>
                    <xdr:colOff>638175</xdr:colOff>
                    <xdr:row>16</xdr:row>
                    <xdr:rowOff>0</xdr:rowOff>
                  </from>
                  <to>
                    <xdr:col>4</xdr:col>
                    <xdr:colOff>1438275</xdr:colOff>
                    <xdr:row>17</xdr:row>
                    <xdr:rowOff>19050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5</xdr:col>
                    <xdr:colOff>628650</xdr:colOff>
                    <xdr:row>15</xdr:row>
                    <xdr:rowOff>180975</xdr:rowOff>
                  </from>
                  <to>
                    <xdr:col>5</xdr:col>
                    <xdr:colOff>1438275</xdr:colOff>
                    <xdr:row>17</xdr:row>
                    <xdr:rowOff>19050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4</xdr:col>
                    <xdr:colOff>638175</xdr:colOff>
                    <xdr:row>17</xdr:row>
                    <xdr:rowOff>0</xdr:rowOff>
                  </from>
                  <to>
                    <xdr:col>4</xdr:col>
                    <xdr:colOff>1438275</xdr:colOff>
                    <xdr:row>18</xdr:row>
                    <xdr:rowOff>19050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5</xdr:col>
                    <xdr:colOff>628650</xdr:colOff>
                    <xdr:row>16</xdr:row>
                    <xdr:rowOff>180975</xdr:rowOff>
                  </from>
                  <to>
                    <xdr:col>5</xdr:col>
                    <xdr:colOff>1438275</xdr:colOff>
                    <xdr:row>18</xdr:row>
                    <xdr:rowOff>19050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4</xdr:col>
                    <xdr:colOff>638175</xdr:colOff>
                    <xdr:row>18</xdr:row>
                    <xdr:rowOff>0</xdr:rowOff>
                  </from>
                  <to>
                    <xdr:col>4</xdr:col>
                    <xdr:colOff>1438275</xdr:colOff>
                    <xdr:row>19</xdr:row>
                    <xdr:rowOff>19050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5</xdr:col>
                    <xdr:colOff>628650</xdr:colOff>
                    <xdr:row>17</xdr:row>
                    <xdr:rowOff>180975</xdr:rowOff>
                  </from>
                  <to>
                    <xdr:col>5</xdr:col>
                    <xdr:colOff>1438275</xdr:colOff>
                    <xdr:row>19</xdr:row>
                    <xdr:rowOff>19050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4</xdr:col>
                    <xdr:colOff>638175</xdr:colOff>
                    <xdr:row>19</xdr:row>
                    <xdr:rowOff>0</xdr:rowOff>
                  </from>
                  <to>
                    <xdr:col>4</xdr:col>
                    <xdr:colOff>1438275</xdr:colOff>
                    <xdr:row>20</xdr:row>
                    <xdr:rowOff>19050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5</xdr:col>
                    <xdr:colOff>628650</xdr:colOff>
                    <xdr:row>18</xdr:row>
                    <xdr:rowOff>180975</xdr:rowOff>
                  </from>
                  <to>
                    <xdr:col>5</xdr:col>
                    <xdr:colOff>1438275</xdr:colOff>
                    <xdr:row>20</xdr:row>
                    <xdr:rowOff>19050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4</xdr:col>
                    <xdr:colOff>638175</xdr:colOff>
                    <xdr:row>20</xdr:row>
                    <xdr:rowOff>0</xdr:rowOff>
                  </from>
                  <to>
                    <xdr:col>4</xdr:col>
                    <xdr:colOff>1438275</xdr:colOff>
                    <xdr:row>21</xdr:row>
                    <xdr:rowOff>19050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5</xdr:col>
                    <xdr:colOff>628650</xdr:colOff>
                    <xdr:row>19</xdr:row>
                    <xdr:rowOff>180975</xdr:rowOff>
                  </from>
                  <to>
                    <xdr:col>5</xdr:col>
                    <xdr:colOff>1438275</xdr:colOff>
                    <xdr:row>21</xdr:row>
                    <xdr:rowOff>19050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4</xdr:col>
                    <xdr:colOff>638175</xdr:colOff>
                    <xdr:row>21</xdr:row>
                    <xdr:rowOff>0</xdr:rowOff>
                  </from>
                  <to>
                    <xdr:col>4</xdr:col>
                    <xdr:colOff>1438275</xdr:colOff>
                    <xdr:row>22</xdr:row>
                    <xdr:rowOff>19050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5</xdr:col>
                    <xdr:colOff>628650</xdr:colOff>
                    <xdr:row>20</xdr:row>
                    <xdr:rowOff>180975</xdr:rowOff>
                  </from>
                  <to>
                    <xdr:col>5</xdr:col>
                    <xdr:colOff>1438275</xdr:colOff>
                    <xdr:row>22</xdr:row>
                    <xdr:rowOff>19050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4</xdr:col>
                    <xdr:colOff>638175</xdr:colOff>
                    <xdr:row>22</xdr:row>
                    <xdr:rowOff>0</xdr:rowOff>
                  </from>
                  <to>
                    <xdr:col>4</xdr:col>
                    <xdr:colOff>1438275</xdr:colOff>
                    <xdr:row>23</xdr:row>
                    <xdr:rowOff>19050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5</xdr:col>
                    <xdr:colOff>628650</xdr:colOff>
                    <xdr:row>21</xdr:row>
                    <xdr:rowOff>180975</xdr:rowOff>
                  </from>
                  <to>
                    <xdr:col>5</xdr:col>
                    <xdr:colOff>1438275</xdr:colOff>
                    <xdr:row>23</xdr:row>
                    <xdr:rowOff>19050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4</xdr:col>
                    <xdr:colOff>638175</xdr:colOff>
                    <xdr:row>23</xdr:row>
                    <xdr:rowOff>0</xdr:rowOff>
                  </from>
                  <to>
                    <xdr:col>4</xdr:col>
                    <xdr:colOff>1438275</xdr:colOff>
                    <xdr:row>24</xdr:row>
                    <xdr:rowOff>19050</xdr:rowOff>
                  </to>
                </anchor>
              </controlPr>
            </control>
          </mc:Choice>
        </mc:AlternateContent>
        <mc:AlternateContent xmlns:mc="http://schemas.openxmlformats.org/markup-compatibility/2006">
          <mc:Choice Requires="x14">
            <control shapeId="40994" r:id="rId37" name="Check Box 34">
              <controlPr defaultSize="0" autoFill="0" autoLine="0" autoPict="0">
                <anchor moveWithCells="1">
                  <from>
                    <xdr:col>5</xdr:col>
                    <xdr:colOff>628650</xdr:colOff>
                    <xdr:row>22</xdr:row>
                    <xdr:rowOff>180975</xdr:rowOff>
                  </from>
                  <to>
                    <xdr:col>5</xdr:col>
                    <xdr:colOff>1438275</xdr:colOff>
                    <xdr:row>24</xdr:row>
                    <xdr:rowOff>19050</xdr:rowOff>
                  </to>
                </anchor>
              </controlPr>
            </control>
          </mc:Choice>
        </mc:AlternateContent>
        <mc:AlternateContent xmlns:mc="http://schemas.openxmlformats.org/markup-compatibility/2006">
          <mc:Choice Requires="x14">
            <control shapeId="40995" r:id="rId38" name="Check Box 35">
              <controlPr defaultSize="0" autoFill="0" autoLine="0" autoPict="0">
                <anchor moveWithCells="1">
                  <from>
                    <xdr:col>4</xdr:col>
                    <xdr:colOff>638175</xdr:colOff>
                    <xdr:row>24</xdr:row>
                    <xdr:rowOff>0</xdr:rowOff>
                  </from>
                  <to>
                    <xdr:col>4</xdr:col>
                    <xdr:colOff>1438275</xdr:colOff>
                    <xdr:row>25</xdr:row>
                    <xdr:rowOff>19050</xdr:rowOff>
                  </to>
                </anchor>
              </controlPr>
            </control>
          </mc:Choice>
        </mc:AlternateContent>
        <mc:AlternateContent xmlns:mc="http://schemas.openxmlformats.org/markup-compatibility/2006">
          <mc:Choice Requires="x14">
            <control shapeId="40996" r:id="rId39" name="Check Box 36">
              <controlPr defaultSize="0" autoFill="0" autoLine="0" autoPict="0">
                <anchor moveWithCells="1">
                  <from>
                    <xdr:col>5</xdr:col>
                    <xdr:colOff>628650</xdr:colOff>
                    <xdr:row>23</xdr:row>
                    <xdr:rowOff>180975</xdr:rowOff>
                  </from>
                  <to>
                    <xdr:col>5</xdr:col>
                    <xdr:colOff>1438275</xdr:colOff>
                    <xdr:row>25</xdr:row>
                    <xdr:rowOff>19050</xdr:rowOff>
                  </to>
                </anchor>
              </controlPr>
            </control>
          </mc:Choice>
        </mc:AlternateContent>
        <mc:AlternateContent xmlns:mc="http://schemas.openxmlformats.org/markup-compatibility/2006">
          <mc:Choice Requires="x14">
            <control shapeId="40997" r:id="rId40" name="Check Box 37">
              <controlPr defaultSize="0" autoFill="0" autoLine="0" autoPict="0">
                <anchor moveWithCells="1">
                  <from>
                    <xdr:col>4</xdr:col>
                    <xdr:colOff>638175</xdr:colOff>
                    <xdr:row>25</xdr:row>
                    <xdr:rowOff>0</xdr:rowOff>
                  </from>
                  <to>
                    <xdr:col>4</xdr:col>
                    <xdr:colOff>1438275</xdr:colOff>
                    <xdr:row>26</xdr:row>
                    <xdr:rowOff>19050</xdr:rowOff>
                  </to>
                </anchor>
              </controlPr>
            </control>
          </mc:Choice>
        </mc:AlternateContent>
        <mc:AlternateContent xmlns:mc="http://schemas.openxmlformats.org/markup-compatibility/2006">
          <mc:Choice Requires="x14">
            <control shapeId="40998" r:id="rId41" name="Check Box 38">
              <controlPr defaultSize="0" autoFill="0" autoLine="0" autoPict="0">
                <anchor moveWithCells="1">
                  <from>
                    <xdr:col>5</xdr:col>
                    <xdr:colOff>628650</xdr:colOff>
                    <xdr:row>24</xdr:row>
                    <xdr:rowOff>180975</xdr:rowOff>
                  </from>
                  <to>
                    <xdr:col>5</xdr:col>
                    <xdr:colOff>1438275</xdr:colOff>
                    <xdr:row>26</xdr:row>
                    <xdr:rowOff>19050</xdr:rowOff>
                  </to>
                </anchor>
              </controlPr>
            </control>
          </mc:Choice>
        </mc:AlternateContent>
        <mc:AlternateContent xmlns:mc="http://schemas.openxmlformats.org/markup-compatibility/2006">
          <mc:Choice Requires="x14">
            <control shapeId="40999" r:id="rId42" name="Check Box 39">
              <controlPr defaultSize="0" autoFill="0" autoLine="0" autoPict="0">
                <anchor moveWithCells="1">
                  <from>
                    <xdr:col>4</xdr:col>
                    <xdr:colOff>638175</xdr:colOff>
                    <xdr:row>26</xdr:row>
                    <xdr:rowOff>0</xdr:rowOff>
                  </from>
                  <to>
                    <xdr:col>4</xdr:col>
                    <xdr:colOff>1438275</xdr:colOff>
                    <xdr:row>27</xdr:row>
                    <xdr:rowOff>19050</xdr:rowOff>
                  </to>
                </anchor>
              </controlPr>
            </control>
          </mc:Choice>
        </mc:AlternateContent>
        <mc:AlternateContent xmlns:mc="http://schemas.openxmlformats.org/markup-compatibility/2006">
          <mc:Choice Requires="x14">
            <control shapeId="41000" r:id="rId43" name="Check Box 40">
              <controlPr defaultSize="0" autoFill="0" autoLine="0" autoPict="0">
                <anchor moveWithCells="1">
                  <from>
                    <xdr:col>5</xdr:col>
                    <xdr:colOff>628650</xdr:colOff>
                    <xdr:row>25</xdr:row>
                    <xdr:rowOff>180975</xdr:rowOff>
                  </from>
                  <to>
                    <xdr:col>5</xdr:col>
                    <xdr:colOff>1438275</xdr:colOff>
                    <xdr:row>27</xdr:row>
                    <xdr:rowOff>19050</xdr:rowOff>
                  </to>
                </anchor>
              </controlPr>
            </control>
          </mc:Choice>
        </mc:AlternateContent>
        <mc:AlternateContent xmlns:mc="http://schemas.openxmlformats.org/markup-compatibility/2006">
          <mc:Choice Requires="x14">
            <control shapeId="41001" r:id="rId44" name="Check Box 41">
              <controlPr defaultSize="0" autoFill="0" autoLine="0" autoPict="0">
                <anchor moveWithCells="1">
                  <from>
                    <xdr:col>4</xdr:col>
                    <xdr:colOff>638175</xdr:colOff>
                    <xdr:row>27</xdr:row>
                    <xdr:rowOff>0</xdr:rowOff>
                  </from>
                  <to>
                    <xdr:col>4</xdr:col>
                    <xdr:colOff>1438275</xdr:colOff>
                    <xdr:row>28</xdr:row>
                    <xdr:rowOff>19050</xdr:rowOff>
                  </to>
                </anchor>
              </controlPr>
            </control>
          </mc:Choice>
        </mc:AlternateContent>
        <mc:AlternateContent xmlns:mc="http://schemas.openxmlformats.org/markup-compatibility/2006">
          <mc:Choice Requires="x14">
            <control shapeId="41002" r:id="rId45" name="Check Box 42">
              <controlPr defaultSize="0" autoFill="0" autoLine="0" autoPict="0">
                <anchor moveWithCells="1">
                  <from>
                    <xdr:col>5</xdr:col>
                    <xdr:colOff>628650</xdr:colOff>
                    <xdr:row>26</xdr:row>
                    <xdr:rowOff>180975</xdr:rowOff>
                  </from>
                  <to>
                    <xdr:col>5</xdr:col>
                    <xdr:colOff>1438275</xdr:colOff>
                    <xdr:row>28</xdr:row>
                    <xdr:rowOff>19050</xdr:rowOff>
                  </to>
                </anchor>
              </controlPr>
            </control>
          </mc:Choice>
        </mc:AlternateContent>
        <mc:AlternateContent xmlns:mc="http://schemas.openxmlformats.org/markup-compatibility/2006">
          <mc:Choice Requires="x14">
            <control shapeId="41003" r:id="rId46" name="Check Box 43">
              <controlPr defaultSize="0" autoFill="0" autoLine="0" autoPict="0">
                <anchor moveWithCells="1">
                  <from>
                    <xdr:col>4</xdr:col>
                    <xdr:colOff>638175</xdr:colOff>
                    <xdr:row>28</xdr:row>
                    <xdr:rowOff>0</xdr:rowOff>
                  </from>
                  <to>
                    <xdr:col>4</xdr:col>
                    <xdr:colOff>1438275</xdr:colOff>
                    <xdr:row>29</xdr:row>
                    <xdr:rowOff>19050</xdr:rowOff>
                  </to>
                </anchor>
              </controlPr>
            </control>
          </mc:Choice>
        </mc:AlternateContent>
        <mc:AlternateContent xmlns:mc="http://schemas.openxmlformats.org/markup-compatibility/2006">
          <mc:Choice Requires="x14">
            <control shapeId="41004" r:id="rId47" name="Check Box 44">
              <controlPr defaultSize="0" autoFill="0" autoLine="0" autoPict="0">
                <anchor moveWithCells="1">
                  <from>
                    <xdr:col>5</xdr:col>
                    <xdr:colOff>628650</xdr:colOff>
                    <xdr:row>27</xdr:row>
                    <xdr:rowOff>180975</xdr:rowOff>
                  </from>
                  <to>
                    <xdr:col>5</xdr:col>
                    <xdr:colOff>1438275</xdr:colOff>
                    <xdr:row>29</xdr:row>
                    <xdr:rowOff>19050</xdr:rowOff>
                  </to>
                </anchor>
              </controlPr>
            </control>
          </mc:Choice>
        </mc:AlternateContent>
        <mc:AlternateContent xmlns:mc="http://schemas.openxmlformats.org/markup-compatibility/2006">
          <mc:Choice Requires="x14">
            <control shapeId="41005" r:id="rId48" name="Check Box 45">
              <controlPr defaultSize="0" autoFill="0" autoLine="0" autoPict="0">
                <anchor moveWithCells="1">
                  <from>
                    <xdr:col>4</xdr:col>
                    <xdr:colOff>638175</xdr:colOff>
                    <xdr:row>29</xdr:row>
                    <xdr:rowOff>0</xdr:rowOff>
                  </from>
                  <to>
                    <xdr:col>4</xdr:col>
                    <xdr:colOff>1438275</xdr:colOff>
                    <xdr:row>30</xdr:row>
                    <xdr:rowOff>19050</xdr:rowOff>
                  </to>
                </anchor>
              </controlPr>
            </control>
          </mc:Choice>
        </mc:AlternateContent>
        <mc:AlternateContent xmlns:mc="http://schemas.openxmlformats.org/markup-compatibility/2006">
          <mc:Choice Requires="x14">
            <control shapeId="41006" r:id="rId49" name="Check Box 46">
              <controlPr defaultSize="0" autoFill="0" autoLine="0" autoPict="0">
                <anchor moveWithCells="1">
                  <from>
                    <xdr:col>5</xdr:col>
                    <xdr:colOff>628650</xdr:colOff>
                    <xdr:row>28</xdr:row>
                    <xdr:rowOff>180975</xdr:rowOff>
                  </from>
                  <to>
                    <xdr:col>5</xdr:col>
                    <xdr:colOff>1438275</xdr:colOff>
                    <xdr:row>30</xdr:row>
                    <xdr:rowOff>19050</xdr:rowOff>
                  </to>
                </anchor>
              </controlPr>
            </control>
          </mc:Choice>
        </mc:AlternateContent>
        <mc:AlternateContent xmlns:mc="http://schemas.openxmlformats.org/markup-compatibility/2006">
          <mc:Choice Requires="x14">
            <control shapeId="41007" r:id="rId50" name="Check Box 47">
              <controlPr defaultSize="0" autoFill="0" autoLine="0" autoPict="0">
                <anchor moveWithCells="1">
                  <from>
                    <xdr:col>4</xdr:col>
                    <xdr:colOff>638175</xdr:colOff>
                    <xdr:row>30</xdr:row>
                    <xdr:rowOff>0</xdr:rowOff>
                  </from>
                  <to>
                    <xdr:col>4</xdr:col>
                    <xdr:colOff>1438275</xdr:colOff>
                    <xdr:row>31</xdr:row>
                    <xdr:rowOff>19050</xdr:rowOff>
                  </to>
                </anchor>
              </controlPr>
            </control>
          </mc:Choice>
        </mc:AlternateContent>
        <mc:AlternateContent xmlns:mc="http://schemas.openxmlformats.org/markup-compatibility/2006">
          <mc:Choice Requires="x14">
            <control shapeId="41008" r:id="rId51" name="Check Box 48">
              <controlPr defaultSize="0" autoFill="0" autoLine="0" autoPict="0">
                <anchor moveWithCells="1">
                  <from>
                    <xdr:col>5</xdr:col>
                    <xdr:colOff>628650</xdr:colOff>
                    <xdr:row>29</xdr:row>
                    <xdr:rowOff>180975</xdr:rowOff>
                  </from>
                  <to>
                    <xdr:col>5</xdr:col>
                    <xdr:colOff>1438275</xdr:colOff>
                    <xdr:row>31</xdr:row>
                    <xdr:rowOff>19050</xdr:rowOff>
                  </to>
                </anchor>
              </controlPr>
            </control>
          </mc:Choice>
        </mc:AlternateContent>
        <mc:AlternateContent xmlns:mc="http://schemas.openxmlformats.org/markup-compatibility/2006">
          <mc:Choice Requires="x14">
            <control shapeId="41009" r:id="rId52" name="Check Box 49">
              <controlPr defaultSize="0" autoFill="0" autoLine="0" autoPict="0">
                <anchor moveWithCells="1">
                  <from>
                    <xdr:col>4</xdr:col>
                    <xdr:colOff>638175</xdr:colOff>
                    <xdr:row>31</xdr:row>
                    <xdr:rowOff>0</xdr:rowOff>
                  </from>
                  <to>
                    <xdr:col>4</xdr:col>
                    <xdr:colOff>1438275</xdr:colOff>
                    <xdr:row>32</xdr:row>
                    <xdr:rowOff>19050</xdr:rowOff>
                  </to>
                </anchor>
              </controlPr>
            </control>
          </mc:Choice>
        </mc:AlternateContent>
        <mc:AlternateContent xmlns:mc="http://schemas.openxmlformats.org/markup-compatibility/2006">
          <mc:Choice Requires="x14">
            <control shapeId="41010" r:id="rId53" name="Check Box 50">
              <controlPr defaultSize="0" autoFill="0" autoLine="0" autoPict="0">
                <anchor moveWithCells="1">
                  <from>
                    <xdr:col>5</xdr:col>
                    <xdr:colOff>628650</xdr:colOff>
                    <xdr:row>30</xdr:row>
                    <xdr:rowOff>180975</xdr:rowOff>
                  </from>
                  <to>
                    <xdr:col>5</xdr:col>
                    <xdr:colOff>1438275</xdr:colOff>
                    <xdr:row>32</xdr:row>
                    <xdr:rowOff>19050</xdr:rowOff>
                  </to>
                </anchor>
              </controlPr>
            </control>
          </mc:Choice>
        </mc:AlternateContent>
        <mc:AlternateContent xmlns:mc="http://schemas.openxmlformats.org/markup-compatibility/2006">
          <mc:Choice Requires="x14">
            <control shapeId="41011" r:id="rId54" name="Check Box 51">
              <controlPr defaultSize="0" autoFill="0" autoLine="0" autoPict="0">
                <anchor moveWithCells="1">
                  <from>
                    <xdr:col>4</xdr:col>
                    <xdr:colOff>638175</xdr:colOff>
                    <xdr:row>32</xdr:row>
                    <xdr:rowOff>0</xdr:rowOff>
                  </from>
                  <to>
                    <xdr:col>4</xdr:col>
                    <xdr:colOff>1438275</xdr:colOff>
                    <xdr:row>33</xdr:row>
                    <xdr:rowOff>19050</xdr:rowOff>
                  </to>
                </anchor>
              </controlPr>
            </control>
          </mc:Choice>
        </mc:AlternateContent>
        <mc:AlternateContent xmlns:mc="http://schemas.openxmlformats.org/markup-compatibility/2006">
          <mc:Choice Requires="x14">
            <control shapeId="41012" r:id="rId55" name="Check Box 52">
              <controlPr defaultSize="0" autoFill="0" autoLine="0" autoPict="0">
                <anchor moveWithCells="1">
                  <from>
                    <xdr:col>5</xdr:col>
                    <xdr:colOff>628650</xdr:colOff>
                    <xdr:row>31</xdr:row>
                    <xdr:rowOff>180975</xdr:rowOff>
                  </from>
                  <to>
                    <xdr:col>5</xdr:col>
                    <xdr:colOff>1438275</xdr:colOff>
                    <xdr:row>33</xdr:row>
                    <xdr:rowOff>19050</xdr:rowOff>
                  </to>
                </anchor>
              </controlPr>
            </control>
          </mc:Choice>
        </mc:AlternateContent>
        <mc:AlternateContent xmlns:mc="http://schemas.openxmlformats.org/markup-compatibility/2006">
          <mc:Choice Requires="x14">
            <control shapeId="41013" r:id="rId56" name="Check Box 53">
              <controlPr defaultSize="0" autoFill="0" autoLine="0" autoPict="0">
                <anchor moveWithCells="1">
                  <from>
                    <xdr:col>4</xdr:col>
                    <xdr:colOff>638175</xdr:colOff>
                    <xdr:row>33</xdr:row>
                    <xdr:rowOff>0</xdr:rowOff>
                  </from>
                  <to>
                    <xdr:col>4</xdr:col>
                    <xdr:colOff>1438275</xdr:colOff>
                    <xdr:row>34</xdr:row>
                    <xdr:rowOff>19050</xdr:rowOff>
                  </to>
                </anchor>
              </controlPr>
            </control>
          </mc:Choice>
        </mc:AlternateContent>
        <mc:AlternateContent xmlns:mc="http://schemas.openxmlformats.org/markup-compatibility/2006">
          <mc:Choice Requires="x14">
            <control shapeId="41014" r:id="rId57" name="Check Box 54">
              <controlPr defaultSize="0" autoFill="0" autoLine="0" autoPict="0">
                <anchor moveWithCells="1">
                  <from>
                    <xdr:col>5</xdr:col>
                    <xdr:colOff>628650</xdr:colOff>
                    <xdr:row>32</xdr:row>
                    <xdr:rowOff>180975</xdr:rowOff>
                  </from>
                  <to>
                    <xdr:col>5</xdr:col>
                    <xdr:colOff>1438275</xdr:colOff>
                    <xdr:row>34</xdr:row>
                    <xdr:rowOff>19050</xdr:rowOff>
                  </to>
                </anchor>
              </controlPr>
            </control>
          </mc:Choice>
        </mc:AlternateContent>
        <mc:AlternateContent xmlns:mc="http://schemas.openxmlformats.org/markup-compatibility/2006">
          <mc:Choice Requires="x14">
            <control shapeId="41015" r:id="rId58" name="Check Box 55">
              <controlPr defaultSize="0" autoFill="0" autoLine="0" autoPict="0">
                <anchor moveWithCells="1">
                  <from>
                    <xdr:col>4</xdr:col>
                    <xdr:colOff>638175</xdr:colOff>
                    <xdr:row>34</xdr:row>
                    <xdr:rowOff>0</xdr:rowOff>
                  </from>
                  <to>
                    <xdr:col>4</xdr:col>
                    <xdr:colOff>1438275</xdr:colOff>
                    <xdr:row>35</xdr:row>
                    <xdr:rowOff>19050</xdr:rowOff>
                  </to>
                </anchor>
              </controlPr>
            </control>
          </mc:Choice>
        </mc:AlternateContent>
        <mc:AlternateContent xmlns:mc="http://schemas.openxmlformats.org/markup-compatibility/2006">
          <mc:Choice Requires="x14">
            <control shapeId="41016" r:id="rId59" name="Check Box 56">
              <controlPr defaultSize="0" autoFill="0" autoLine="0" autoPict="0">
                <anchor moveWithCells="1">
                  <from>
                    <xdr:col>5</xdr:col>
                    <xdr:colOff>628650</xdr:colOff>
                    <xdr:row>33</xdr:row>
                    <xdr:rowOff>180975</xdr:rowOff>
                  </from>
                  <to>
                    <xdr:col>5</xdr:col>
                    <xdr:colOff>1438275</xdr:colOff>
                    <xdr:row>35</xdr:row>
                    <xdr:rowOff>19050</xdr:rowOff>
                  </to>
                </anchor>
              </controlPr>
            </control>
          </mc:Choice>
        </mc:AlternateContent>
        <mc:AlternateContent xmlns:mc="http://schemas.openxmlformats.org/markup-compatibility/2006">
          <mc:Choice Requires="x14">
            <control shapeId="41017" r:id="rId60" name="Check Box 57">
              <controlPr defaultSize="0" autoFill="0" autoLine="0" autoPict="0">
                <anchor moveWithCells="1">
                  <from>
                    <xdr:col>4</xdr:col>
                    <xdr:colOff>638175</xdr:colOff>
                    <xdr:row>35</xdr:row>
                    <xdr:rowOff>0</xdr:rowOff>
                  </from>
                  <to>
                    <xdr:col>4</xdr:col>
                    <xdr:colOff>1438275</xdr:colOff>
                    <xdr:row>36</xdr:row>
                    <xdr:rowOff>19050</xdr:rowOff>
                  </to>
                </anchor>
              </controlPr>
            </control>
          </mc:Choice>
        </mc:AlternateContent>
        <mc:AlternateContent xmlns:mc="http://schemas.openxmlformats.org/markup-compatibility/2006">
          <mc:Choice Requires="x14">
            <control shapeId="41018" r:id="rId61" name="Check Box 58">
              <controlPr defaultSize="0" autoFill="0" autoLine="0" autoPict="0">
                <anchor moveWithCells="1">
                  <from>
                    <xdr:col>5</xdr:col>
                    <xdr:colOff>628650</xdr:colOff>
                    <xdr:row>34</xdr:row>
                    <xdr:rowOff>180975</xdr:rowOff>
                  </from>
                  <to>
                    <xdr:col>5</xdr:col>
                    <xdr:colOff>1438275</xdr:colOff>
                    <xdr:row>36</xdr:row>
                    <xdr:rowOff>19050</xdr:rowOff>
                  </to>
                </anchor>
              </controlPr>
            </control>
          </mc:Choice>
        </mc:AlternateContent>
        <mc:AlternateContent xmlns:mc="http://schemas.openxmlformats.org/markup-compatibility/2006">
          <mc:Choice Requires="x14">
            <control shapeId="41021" r:id="rId62" name="Check Box 61">
              <controlPr defaultSize="0" autoFill="0" autoLine="0" autoPict="0">
                <anchor moveWithCells="1">
                  <from>
                    <xdr:col>5</xdr:col>
                    <xdr:colOff>628650</xdr:colOff>
                    <xdr:row>10</xdr:row>
                    <xdr:rowOff>0</xdr:rowOff>
                  </from>
                  <to>
                    <xdr:col>5</xdr:col>
                    <xdr:colOff>1438275</xdr:colOff>
                    <xdr:row>11</xdr:row>
                    <xdr:rowOff>19050</xdr:rowOff>
                  </to>
                </anchor>
              </controlPr>
            </control>
          </mc:Choice>
        </mc:AlternateContent>
        <mc:AlternateContent xmlns:mc="http://schemas.openxmlformats.org/markup-compatibility/2006">
          <mc:Choice Requires="x14">
            <control shapeId="41022" r:id="rId63" name="Check Box 62">
              <controlPr defaultSize="0" autoFill="0" autoLine="0" autoPict="0">
                <anchor moveWithCells="1">
                  <from>
                    <xdr:col>5</xdr:col>
                    <xdr:colOff>628650</xdr:colOff>
                    <xdr:row>9</xdr:row>
                    <xdr:rowOff>0</xdr:rowOff>
                  </from>
                  <to>
                    <xdr:col>5</xdr:col>
                    <xdr:colOff>1438275</xdr:colOff>
                    <xdr:row>10</xdr:row>
                    <xdr:rowOff>19050</xdr:rowOff>
                  </to>
                </anchor>
              </controlPr>
            </control>
          </mc:Choice>
        </mc:AlternateContent>
        <mc:AlternateContent xmlns:mc="http://schemas.openxmlformats.org/markup-compatibility/2006">
          <mc:Choice Requires="x14">
            <control shapeId="41023" r:id="rId64" name="Check Box 63">
              <controlPr defaultSize="0" autoFill="0" autoLine="0" autoPict="0">
                <anchor moveWithCells="1">
                  <from>
                    <xdr:col>5</xdr:col>
                    <xdr:colOff>628650</xdr:colOff>
                    <xdr:row>12</xdr:row>
                    <xdr:rowOff>0</xdr:rowOff>
                  </from>
                  <to>
                    <xdr:col>5</xdr:col>
                    <xdr:colOff>1438275</xdr:colOff>
                    <xdr:row>13</xdr:row>
                    <xdr:rowOff>19050</xdr:rowOff>
                  </to>
                </anchor>
              </controlPr>
            </control>
          </mc:Choice>
        </mc:AlternateContent>
        <mc:AlternateContent xmlns:mc="http://schemas.openxmlformats.org/markup-compatibility/2006">
          <mc:Choice Requires="x14">
            <control shapeId="41024" r:id="rId65" name="Check Box 64">
              <controlPr defaultSize="0" autoFill="0" autoLine="0" autoPict="0">
                <anchor moveWithCells="1">
                  <from>
                    <xdr:col>5</xdr:col>
                    <xdr:colOff>628650</xdr:colOff>
                    <xdr:row>11</xdr:row>
                    <xdr:rowOff>0</xdr:rowOff>
                  </from>
                  <to>
                    <xdr:col>5</xdr:col>
                    <xdr:colOff>1438275</xdr:colOff>
                    <xdr:row>12</xdr:row>
                    <xdr:rowOff>19050</xdr:rowOff>
                  </to>
                </anchor>
              </controlPr>
            </control>
          </mc:Choice>
        </mc:AlternateContent>
        <mc:AlternateContent xmlns:mc="http://schemas.openxmlformats.org/markup-compatibility/2006">
          <mc:Choice Requires="x14">
            <control shapeId="41025" r:id="rId66" name="Check Box 65">
              <controlPr defaultSize="0" autoFill="0" autoLine="0" autoPict="0">
                <anchor moveWithCells="1">
                  <from>
                    <xdr:col>5</xdr:col>
                    <xdr:colOff>628650</xdr:colOff>
                    <xdr:row>14</xdr:row>
                    <xdr:rowOff>0</xdr:rowOff>
                  </from>
                  <to>
                    <xdr:col>5</xdr:col>
                    <xdr:colOff>1438275</xdr:colOff>
                    <xdr:row>15</xdr:row>
                    <xdr:rowOff>19050</xdr:rowOff>
                  </to>
                </anchor>
              </controlPr>
            </control>
          </mc:Choice>
        </mc:AlternateContent>
        <mc:AlternateContent xmlns:mc="http://schemas.openxmlformats.org/markup-compatibility/2006">
          <mc:Choice Requires="x14">
            <control shapeId="41026" r:id="rId67" name="Check Box 66">
              <controlPr defaultSize="0" autoFill="0" autoLine="0" autoPict="0">
                <anchor moveWithCells="1">
                  <from>
                    <xdr:col>5</xdr:col>
                    <xdr:colOff>628650</xdr:colOff>
                    <xdr:row>13</xdr:row>
                    <xdr:rowOff>0</xdr:rowOff>
                  </from>
                  <to>
                    <xdr:col>5</xdr:col>
                    <xdr:colOff>1438275</xdr:colOff>
                    <xdr:row>14</xdr:row>
                    <xdr:rowOff>19050</xdr:rowOff>
                  </to>
                </anchor>
              </controlPr>
            </control>
          </mc:Choice>
        </mc:AlternateContent>
        <mc:AlternateContent xmlns:mc="http://schemas.openxmlformats.org/markup-compatibility/2006">
          <mc:Choice Requires="x14">
            <control shapeId="41027" r:id="rId68" name="Check Box 67">
              <controlPr defaultSize="0" autoFill="0" autoLine="0" autoPict="0">
                <anchor moveWithCells="1">
                  <from>
                    <xdr:col>5</xdr:col>
                    <xdr:colOff>628650</xdr:colOff>
                    <xdr:row>14</xdr:row>
                    <xdr:rowOff>180975</xdr:rowOff>
                  </from>
                  <to>
                    <xdr:col>5</xdr:col>
                    <xdr:colOff>1438275</xdr:colOff>
                    <xdr:row>16</xdr:row>
                    <xdr:rowOff>19050</xdr:rowOff>
                  </to>
                </anchor>
              </controlPr>
            </control>
          </mc:Choice>
        </mc:AlternateContent>
        <mc:AlternateContent xmlns:mc="http://schemas.openxmlformats.org/markup-compatibility/2006">
          <mc:Choice Requires="x14">
            <control shapeId="41028" r:id="rId69" name="Check Box 68">
              <controlPr defaultSize="0" autoFill="0" autoLine="0" autoPict="0">
                <anchor moveWithCells="1">
                  <from>
                    <xdr:col>5</xdr:col>
                    <xdr:colOff>628650</xdr:colOff>
                    <xdr:row>15</xdr:row>
                    <xdr:rowOff>0</xdr:rowOff>
                  </from>
                  <to>
                    <xdr:col>5</xdr:col>
                    <xdr:colOff>1438275</xdr:colOff>
                    <xdr:row>16</xdr:row>
                    <xdr:rowOff>19050</xdr:rowOff>
                  </to>
                </anchor>
              </controlPr>
            </control>
          </mc:Choice>
        </mc:AlternateContent>
        <mc:AlternateContent xmlns:mc="http://schemas.openxmlformats.org/markup-compatibility/2006">
          <mc:Choice Requires="x14">
            <control shapeId="41029" r:id="rId70" name="Check Box 69">
              <controlPr defaultSize="0" autoFill="0" autoLine="0" autoPict="0">
                <anchor moveWithCells="1">
                  <from>
                    <xdr:col>5</xdr:col>
                    <xdr:colOff>628650</xdr:colOff>
                    <xdr:row>15</xdr:row>
                    <xdr:rowOff>180975</xdr:rowOff>
                  </from>
                  <to>
                    <xdr:col>5</xdr:col>
                    <xdr:colOff>1438275</xdr:colOff>
                    <xdr:row>17</xdr:row>
                    <xdr:rowOff>19050</xdr:rowOff>
                  </to>
                </anchor>
              </controlPr>
            </control>
          </mc:Choice>
        </mc:AlternateContent>
        <mc:AlternateContent xmlns:mc="http://schemas.openxmlformats.org/markup-compatibility/2006">
          <mc:Choice Requires="x14">
            <control shapeId="41030" r:id="rId71" name="Check Box 70">
              <controlPr defaultSize="0" autoFill="0" autoLine="0" autoPict="0">
                <anchor moveWithCells="1">
                  <from>
                    <xdr:col>5</xdr:col>
                    <xdr:colOff>628650</xdr:colOff>
                    <xdr:row>16</xdr:row>
                    <xdr:rowOff>0</xdr:rowOff>
                  </from>
                  <to>
                    <xdr:col>5</xdr:col>
                    <xdr:colOff>1438275</xdr:colOff>
                    <xdr:row>17</xdr:row>
                    <xdr:rowOff>19050</xdr:rowOff>
                  </to>
                </anchor>
              </controlPr>
            </control>
          </mc:Choice>
        </mc:AlternateContent>
        <mc:AlternateContent xmlns:mc="http://schemas.openxmlformats.org/markup-compatibility/2006">
          <mc:Choice Requires="x14">
            <control shapeId="41031" r:id="rId72" name="Check Box 71">
              <controlPr defaultSize="0" autoFill="0" autoLine="0" autoPict="0">
                <anchor moveWithCells="1">
                  <from>
                    <xdr:col>5</xdr:col>
                    <xdr:colOff>628650</xdr:colOff>
                    <xdr:row>16</xdr:row>
                    <xdr:rowOff>180975</xdr:rowOff>
                  </from>
                  <to>
                    <xdr:col>5</xdr:col>
                    <xdr:colOff>1438275</xdr:colOff>
                    <xdr:row>18</xdr:row>
                    <xdr:rowOff>19050</xdr:rowOff>
                  </to>
                </anchor>
              </controlPr>
            </control>
          </mc:Choice>
        </mc:AlternateContent>
        <mc:AlternateContent xmlns:mc="http://schemas.openxmlformats.org/markup-compatibility/2006">
          <mc:Choice Requires="x14">
            <control shapeId="41032" r:id="rId73" name="Check Box 72">
              <controlPr defaultSize="0" autoFill="0" autoLine="0" autoPict="0">
                <anchor moveWithCells="1">
                  <from>
                    <xdr:col>5</xdr:col>
                    <xdr:colOff>628650</xdr:colOff>
                    <xdr:row>17</xdr:row>
                    <xdr:rowOff>0</xdr:rowOff>
                  </from>
                  <to>
                    <xdr:col>5</xdr:col>
                    <xdr:colOff>1438275</xdr:colOff>
                    <xdr:row>18</xdr:row>
                    <xdr:rowOff>19050</xdr:rowOff>
                  </to>
                </anchor>
              </controlPr>
            </control>
          </mc:Choice>
        </mc:AlternateContent>
        <mc:AlternateContent xmlns:mc="http://schemas.openxmlformats.org/markup-compatibility/2006">
          <mc:Choice Requires="x14">
            <control shapeId="41033" r:id="rId74" name="Check Box 73">
              <controlPr defaultSize="0" autoFill="0" autoLine="0" autoPict="0">
                <anchor moveWithCells="1">
                  <from>
                    <xdr:col>5</xdr:col>
                    <xdr:colOff>628650</xdr:colOff>
                    <xdr:row>17</xdr:row>
                    <xdr:rowOff>180975</xdr:rowOff>
                  </from>
                  <to>
                    <xdr:col>5</xdr:col>
                    <xdr:colOff>1438275</xdr:colOff>
                    <xdr:row>19</xdr:row>
                    <xdr:rowOff>19050</xdr:rowOff>
                  </to>
                </anchor>
              </controlPr>
            </control>
          </mc:Choice>
        </mc:AlternateContent>
        <mc:AlternateContent xmlns:mc="http://schemas.openxmlformats.org/markup-compatibility/2006">
          <mc:Choice Requires="x14">
            <control shapeId="41034" r:id="rId75" name="Check Box 74">
              <controlPr defaultSize="0" autoFill="0" autoLine="0" autoPict="0">
                <anchor moveWithCells="1">
                  <from>
                    <xdr:col>5</xdr:col>
                    <xdr:colOff>628650</xdr:colOff>
                    <xdr:row>18</xdr:row>
                    <xdr:rowOff>0</xdr:rowOff>
                  </from>
                  <to>
                    <xdr:col>5</xdr:col>
                    <xdr:colOff>1438275</xdr:colOff>
                    <xdr:row>19</xdr:row>
                    <xdr:rowOff>19050</xdr:rowOff>
                  </to>
                </anchor>
              </controlPr>
            </control>
          </mc:Choice>
        </mc:AlternateContent>
        <mc:AlternateContent xmlns:mc="http://schemas.openxmlformats.org/markup-compatibility/2006">
          <mc:Choice Requires="x14">
            <control shapeId="41035" r:id="rId76" name="Check Box 75">
              <controlPr defaultSize="0" autoFill="0" autoLine="0" autoPict="0">
                <anchor moveWithCells="1">
                  <from>
                    <xdr:col>5</xdr:col>
                    <xdr:colOff>628650</xdr:colOff>
                    <xdr:row>18</xdr:row>
                    <xdr:rowOff>180975</xdr:rowOff>
                  </from>
                  <to>
                    <xdr:col>5</xdr:col>
                    <xdr:colOff>1438275</xdr:colOff>
                    <xdr:row>20</xdr:row>
                    <xdr:rowOff>19050</xdr:rowOff>
                  </to>
                </anchor>
              </controlPr>
            </control>
          </mc:Choice>
        </mc:AlternateContent>
        <mc:AlternateContent xmlns:mc="http://schemas.openxmlformats.org/markup-compatibility/2006">
          <mc:Choice Requires="x14">
            <control shapeId="41036" r:id="rId77" name="Check Box 76">
              <controlPr defaultSize="0" autoFill="0" autoLine="0" autoPict="0">
                <anchor moveWithCells="1">
                  <from>
                    <xdr:col>5</xdr:col>
                    <xdr:colOff>628650</xdr:colOff>
                    <xdr:row>19</xdr:row>
                    <xdr:rowOff>0</xdr:rowOff>
                  </from>
                  <to>
                    <xdr:col>5</xdr:col>
                    <xdr:colOff>1438275</xdr:colOff>
                    <xdr:row>20</xdr:row>
                    <xdr:rowOff>19050</xdr:rowOff>
                  </to>
                </anchor>
              </controlPr>
            </control>
          </mc:Choice>
        </mc:AlternateContent>
        <mc:AlternateContent xmlns:mc="http://schemas.openxmlformats.org/markup-compatibility/2006">
          <mc:Choice Requires="x14">
            <control shapeId="41037" r:id="rId78" name="Check Box 77">
              <controlPr defaultSize="0" autoFill="0" autoLine="0" autoPict="0">
                <anchor moveWithCells="1">
                  <from>
                    <xdr:col>5</xdr:col>
                    <xdr:colOff>628650</xdr:colOff>
                    <xdr:row>19</xdr:row>
                    <xdr:rowOff>180975</xdr:rowOff>
                  </from>
                  <to>
                    <xdr:col>5</xdr:col>
                    <xdr:colOff>1438275</xdr:colOff>
                    <xdr:row>21</xdr:row>
                    <xdr:rowOff>19050</xdr:rowOff>
                  </to>
                </anchor>
              </controlPr>
            </control>
          </mc:Choice>
        </mc:AlternateContent>
        <mc:AlternateContent xmlns:mc="http://schemas.openxmlformats.org/markup-compatibility/2006">
          <mc:Choice Requires="x14">
            <control shapeId="41038" r:id="rId79" name="Check Box 78">
              <controlPr defaultSize="0" autoFill="0" autoLine="0" autoPict="0">
                <anchor moveWithCells="1">
                  <from>
                    <xdr:col>5</xdr:col>
                    <xdr:colOff>628650</xdr:colOff>
                    <xdr:row>20</xdr:row>
                    <xdr:rowOff>0</xdr:rowOff>
                  </from>
                  <to>
                    <xdr:col>5</xdr:col>
                    <xdr:colOff>1438275</xdr:colOff>
                    <xdr:row>21</xdr:row>
                    <xdr:rowOff>19050</xdr:rowOff>
                  </to>
                </anchor>
              </controlPr>
            </control>
          </mc:Choice>
        </mc:AlternateContent>
        <mc:AlternateContent xmlns:mc="http://schemas.openxmlformats.org/markup-compatibility/2006">
          <mc:Choice Requires="x14">
            <control shapeId="41039" r:id="rId80" name="Check Box 79">
              <controlPr defaultSize="0" autoFill="0" autoLine="0" autoPict="0">
                <anchor moveWithCells="1">
                  <from>
                    <xdr:col>5</xdr:col>
                    <xdr:colOff>628650</xdr:colOff>
                    <xdr:row>20</xdr:row>
                    <xdr:rowOff>180975</xdr:rowOff>
                  </from>
                  <to>
                    <xdr:col>5</xdr:col>
                    <xdr:colOff>1438275</xdr:colOff>
                    <xdr:row>22</xdr:row>
                    <xdr:rowOff>19050</xdr:rowOff>
                  </to>
                </anchor>
              </controlPr>
            </control>
          </mc:Choice>
        </mc:AlternateContent>
        <mc:AlternateContent xmlns:mc="http://schemas.openxmlformats.org/markup-compatibility/2006">
          <mc:Choice Requires="x14">
            <control shapeId="41040" r:id="rId81" name="Check Box 80">
              <controlPr defaultSize="0" autoFill="0" autoLine="0" autoPict="0">
                <anchor moveWithCells="1">
                  <from>
                    <xdr:col>5</xdr:col>
                    <xdr:colOff>628650</xdr:colOff>
                    <xdr:row>21</xdr:row>
                    <xdr:rowOff>0</xdr:rowOff>
                  </from>
                  <to>
                    <xdr:col>5</xdr:col>
                    <xdr:colOff>1438275</xdr:colOff>
                    <xdr:row>22</xdr:row>
                    <xdr:rowOff>19050</xdr:rowOff>
                  </to>
                </anchor>
              </controlPr>
            </control>
          </mc:Choice>
        </mc:AlternateContent>
        <mc:AlternateContent xmlns:mc="http://schemas.openxmlformats.org/markup-compatibility/2006">
          <mc:Choice Requires="x14">
            <control shapeId="41041" r:id="rId82" name="Check Box 81">
              <controlPr defaultSize="0" autoFill="0" autoLine="0" autoPict="0">
                <anchor moveWithCells="1">
                  <from>
                    <xdr:col>5</xdr:col>
                    <xdr:colOff>628650</xdr:colOff>
                    <xdr:row>21</xdr:row>
                    <xdr:rowOff>180975</xdr:rowOff>
                  </from>
                  <to>
                    <xdr:col>5</xdr:col>
                    <xdr:colOff>1438275</xdr:colOff>
                    <xdr:row>23</xdr:row>
                    <xdr:rowOff>19050</xdr:rowOff>
                  </to>
                </anchor>
              </controlPr>
            </control>
          </mc:Choice>
        </mc:AlternateContent>
        <mc:AlternateContent xmlns:mc="http://schemas.openxmlformats.org/markup-compatibility/2006">
          <mc:Choice Requires="x14">
            <control shapeId="41042" r:id="rId83" name="Check Box 82">
              <controlPr defaultSize="0" autoFill="0" autoLine="0" autoPict="0">
                <anchor moveWithCells="1">
                  <from>
                    <xdr:col>5</xdr:col>
                    <xdr:colOff>628650</xdr:colOff>
                    <xdr:row>22</xdr:row>
                    <xdr:rowOff>0</xdr:rowOff>
                  </from>
                  <to>
                    <xdr:col>5</xdr:col>
                    <xdr:colOff>1438275</xdr:colOff>
                    <xdr:row>23</xdr:row>
                    <xdr:rowOff>19050</xdr:rowOff>
                  </to>
                </anchor>
              </controlPr>
            </control>
          </mc:Choice>
        </mc:AlternateContent>
        <mc:AlternateContent xmlns:mc="http://schemas.openxmlformats.org/markup-compatibility/2006">
          <mc:Choice Requires="x14">
            <control shapeId="41043" r:id="rId84" name="Check Box 83">
              <controlPr defaultSize="0" autoFill="0" autoLine="0" autoPict="0">
                <anchor moveWithCells="1">
                  <from>
                    <xdr:col>5</xdr:col>
                    <xdr:colOff>628650</xdr:colOff>
                    <xdr:row>22</xdr:row>
                    <xdr:rowOff>180975</xdr:rowOff>
                  </from>
                  <to>
                    <xdr:col>5</xdr:col>
                    <xdr:colOff>1438275</xdr:colOff>
                    <xdr:row>24</xdr:row>
                    <xdr:rowOff>19050</xdr:rowOff>
                  </to>
                </anchor>
              </controlPr>
            </control>
          </mc:Choice>
        </mc:AlternateContent>
        <mc:AlternateContent xmlns:mc="http://schemas.openxmlformats.org/markup-compatibility/2006">
          <mc:Choice Requires="x14">
            <control shapeId="41044" r:id="rId85" name="Check Box 84">
              <controlPr defaultSize="0" autoFill="0" autoLine="0" autoPict="0">
                <anchor moveWithCells="1">
                  <from>
                    <xdr:col>5</xdr:col>
                    <xdr:colOff>628650</xdr:colOff>
                    <xdr:row>23</xdr:row>
                    <xdr:rowOff>0</xdr:rowOff>
                  </from>
                  <to>
                    <xdr:col>5</xdr:col>
                    <xdr:colOff>1438275</xdr:colOff>
                    <xdr:row>24</xdr:row>
                    <xdr:rowOff>19050</xdr:rowOff>
                  </to>
                </anchor>
              </controlPr>
            </control>
          </mc:Choice>
        </mc:AlternateContent>
        <mc:AlternateContent xmlns:mc="http://schemas.openxmlformats.org/markup-compatibility/2006">
          <mc:Choice Requires="x14">
            <control shapeId="41045" r:id="rId86" name="Check Box 85">
              <controlPr defaultSize="0" autoFill="0" autoLine="0" autoPict="0">
                <anchor moveWithCells="1">
                  <from>
                    <xdr:col>5</xdr:col>
                    <xdr:colOff>628650</xdr:colOff>
                    <xdr:row>23</xdr:row>
                    <xdr:rowOff>180975</xdr:rowOff>
                  </from>
                  <to>
                    <xdr:col>5</xdr:col>
                    <xdr:colOff>1438275</xdr:colOff>
                    <xdr:row>25</xdr:row>
                    <xdr:rowOff>19050</xdr:rowOff>
                  </to>
                </anchor>
              </controlPr>
            </control>
          </mc:Choice>
        </mc:AlternateContent>
        <mc:AlternateContent xmlns:mc="http://schemas.openxmlformats.org/markup-compatibility/2006">
          <mc:Choice Requires="x14">
            <control shapeId="41046" r:id="rId87" name="Check Box 86">
              <controlPr defaultSize="0" autoFill="0" autoLine="0" autoPict="0">
                <anchor moveWithCells="1">
                  <from>
                    <xdr:col>5</xdr:col>
                    <xdr:colOff>628650</xdr:colOff>
                    <xdr:row>24</xdr:row>
                    <xdr:rowOff>0</xdr:rowOff>
                  </from>
                  <to>
                    <xdr:col>5</xdr:col>
                    <xdr:colOff>1438275</xdr:colOff>
                    <xdr:row>25</xdr:row>
                    <xdr:rowOff>19050</xdr:rowOff>
                  </to>
                </anchor>
              </controlPr>
            </control>
          </mc:Choice>
        </mc:AlternateContent>
        <mc:AlternateContent xmlns:mc="http://schemas.openxmlformats.org/markup-compatibility/2006">
          <mc:Choice Requires="x14">
            <control shapeId="41047" r:id="rId88" name="Check Box 87">
              <controlPr defaultSize="0" autoFill="0" autoLine="0" autoPict="0">
                <anchor moveWithCells="1">
                  <from>
                    <xdr:col>5</xdr:col>
                    <xdr:colOff>628650</xdr:colOff>
                    <xdr:row>24</xdr:row>
                    <xdr:rowOff>180975</xdr:rowOff>
                  </from>
                  <to>
                    <xdr:col>5</xdr:col>
                    <xdr:colOff>1438275</xdr:colOff>
                    <xdr:row>26</xdr:row>
                    <xdr:rowOff>19050</xdr:rowOff>
                  </to>
                </anchor>
              </controlPr>
            </control>
          </mc:Choice>
        </mc:AlternateContent>
        <mc:AlternateContent xmlns:mc="http://schemas.openxmlformats.org/markup-compatibility/2006">
          <mc:Choice Requires="x14">
            <control shapeId="41048" r:id="rId89" name="Check Box 88">
              <controlPr defaultSize="0" autoFill="0" autoLine="0" autoPict="0">
                <anchor moveWithCells="1">
                  <from>
                    <xdr:col>5</xdr:col>
                    <xdr:colOff>628650</xdr:colOff>
                    <xdr:row>25</xdr:row>
                    <xdr:rowOff>0</xdr:rowOff>
                  </from>
                  <to>
                    <xdr:col>5</xdr:col>
                    <xdr:colOff>1438275</xdr:colOff>
                    <xdr:row>26</xdr:row>
                    <xdr:rowOff>19050</xdr:rowOff>
                  </to>
                </anchor>
              </controlPr>
            </control>
          </mc:Choice>
        </mc:AlternateContent>
        <mc:AlternateContent xmlns:mc="http://schemas.openxmlformats.org/markup-compatibility/2006">
          <mc:Choice Requires="x14">
            <control shapeId="41049" r:id="rId90" name="Check Box 89">
              <controlPr defaultSize="0" autoFill="0" autoLine="0" autoPict="0">
                <anchor moveWithCells="1">
                  <from>
                    <xdr:col>5</xdr:col>
                    <xdr:colOff>628650</xdr:colOff>
                    <xdr:row>25</xdr:row>
                    <xdr:rowOff>180975</xdr:rowOff>
                  </from>
                  <to>
                    <xdr:col>5</xdr:col>
                    <xdr:colOff>1438275</xdr:colOff>
                    <xdr:row>27</xdr:row>
                    <xdr:rowOff>19050</xdr:rowOff>
                  </to>
                </anchor>
              </controlPr>
            </control>
          </mc:Choice>
        </mc:AlternateContent>
        <mc:AlternateContent xmlns:mc="http://schemas.openxmlformats.org/markup-compatibility/2006">
          <mc:Choice Requires="x14">
            <control shapeId="41050" r:id="rId91" name="Check Box 90">
              <controlPr defaultSize="0" autoFill="0" autoLine="0" autoPict="0">
                <anchor moveWithCells="1">
                  <from>
                    <xdr:col>5</xdr:col>
                    <xdr:colOff>628650</xdr:colOff>
                    <xdr:row>26</xdr:row>
                    <xdr:rowOff>0</xdr:rowOff>
                  </from>
                  <to>
                    <xdr:col>5</xdr:col>
                    <xdr:colOff>1438275</xdr:colOff>
                    <xdr:row>27</xdr:row>
                    <xdr:rowOff>19050</xdr:rowOff>
                  </to>
                </anchor>
              </controlPr>
            </control>
          </mc:Choice>
        </mc:AlternateContent>
        <mc:AlternateContent xmlns:mc="http://schemas.openxmlformats.org/markup-compatibility/2006">
          <mc:Choice Requires="x14">
            <control shapeId="41051" r:id="rId92" name="Check Box 91">
              <controlPr defaultSize="0" autoFill="0" autoLine="0" autoPict="0">
                <anchor moveWithCells="1">
                  <from>
                    <xdr:col>5</xdr:col>
                    <xdr:colOff>628650</xdr:colOff>
                    <xdr:row>26</xdr:row>
                    <xdr:rowOff>180975</xdr:rowOff>
                  </from>
                  <to>
                    <xdr:col>5</xdr:col>
                    <xdr:colOff>1438275</xdr:colOff>
                    <xdr:row>28</xdr:row>
                    <xdr:rowOff>19050</xdr:rowOff>
                  </to>
                </anchor>
              </controlPr>
            </control>
          </mc:Choice>
        </mc:AlternateContent>
        <mc:AlternateContent xmlns:mc="http://schemas.openxmlformats.org/markup-compatibility/2006">
          <mc:Choice Requires="x14">
            <control shapeId="41052" r:id="rId93" name="Check Box 92">
              <controlPr defaultSize="0" autoFill="0" autoLine="0" autoPict="0">
                <anchor moveWithCells="1">
                  <from>
                    <xdr:col>5</xdr:col>
                    <xdr:colOff>628650</xdr:colOff>
                    <xdr:row>27</xdr:row>
                    <xdr:rowOff>0</xdr:rowOff>
                  </from>
                  <to>
                    <xdr:col>5</xdr:col>
                    <xdr:colOff>1438275</xdr:colOff>
                    <xdr:row>28</xdr:row>
                    <xdr:rowOff>19050</xdr:rowOff>
                  </to>
                </anchor>
              </controlPr>
            </control>
          </mc:Choice>
        </mc:AlternateContent>
        <mc:AlternateContent xmlns:mc="http://schemas.openxmlformats.org/markup-compatibility/2006">
          <mc:Choice Requires="x14">
            <control shapeId="41053" r:id="rId94" name="Check Box 93">
              <controlPr defaultSize="0" autoFill="0" autoLine="0" autoPict="0">
                <anchor moveWithCells="1">
                  <from>
                    <xdr:col>5</xdr:col>
                    <xdr:colOff>628650</xdr:colOff>
                    <xdr:row>27</xdr:row>
                    <xdr:rowOff>180975</xdr:rowOff>
                  </from>
                  <to>
                    <xdr:col>5</xdr:col>
                    <xdr:colOff>1438275</xdr:colOff>
                    <xdr:row>29</xdr:row>
                    <xdr:rowOff>19050</xdr:rowOff>
                  </to>
                </anchor>
              </controlPr>
            </control>
          </mc:Choice>
        </mc:AlternateContent>
        <mc:AlternateContent xmlns:mc="http://schemas.openxmlformats.org/markup-compatibility/2006">
          <mc:Choice Requires="x14">
            <control shapeId="41054" r:id="rId95" name="Check Box 94">
              <controlPr defaultSize="0" autoFill="0" autoLine="0" autoPict="0">
                <anchor moveWithCells="1">
                  <from>
                    <xdr:col>5</xdr:col>
                    <xdr:colOff>628650</xdr:colOff>
                    <xdr:row>28</xdr:row>
                    <xdr:rowOff>0</xdr:rowOff>
                  </from>
                  <to>
                    <xdr:col>5</xdr:col>
                    <xdr:colOff>1438275</xdr:colOff>
                    <xdr:row>29</xdr:row>
                    <xdr:rowOff>19050</xdr:rowOff>
                  </to>
                </anchor>
              </controlPr>
            </control>
          </mc:Choice>
        </mc:AlternateContent>
        <mc:AlternateContent xmlns:mc="http://schemas.openxmlformats.org/markup-compatibility/2006">
          <mc:Choice Requires="x14">
            <control shapeId="41055" r:id="rId96" name="Check Box 95">
              <controlPr defaultSize="0" autoFill="0" autoLine="0" autoPict="0">
                <anchor moveWithCells="1">
                  <from>
                    <xdr:col>5</xdr:col>
                    <xdr:colOff>628650</xdr:colOff>
                    <xdr:row>28</xdr:row>
                    <xdr:rowOff>180975</xdr:rowOff>
                  </from>
                  <to>
                    <xdr:col>5</xdr:col>
                    <xdr:colOff>1438275</xdr:colOff>
                    <xdr:row>30</xdr:row>
                    <xdr:rowOff>19050</xdr:rowOff>
                  </to>
                </anchor>
              </controlPr>
            </control>
          </mc:Choice>
        </mc:AlternateContent>
        <mc:AlternateContent xmlns:mc="http://schemas.openxmlformats.org/markup-compatibility/2006">
          <mc:Choice Requires="x14">
            <control shapeId="41056" r:id="rId97" name="Check Box 96">
              <controlPr defaultSize="0" autoFill="0" autoLine="0" autoPict="0">
                <anchor moveWithCells="1">
                  <from>
                    <xdr:col>5</xdr:col>
                    <xdr:colOff>628650</xdr:colOff>
                    <xdr:row>29</xdr:row>
                    <xdr:rowOff>0</xdr:rowOff>
                  </from>
                  <to>
                    <xdr:col>5</xdr:col>
                    <xdr:colOff>1438275</xdr:colOff>
                    <xdr:row>30</xdr:row>
                    <xdr:rowOff>19050</xdr:rowOff>
                  </to>
                </anchor>
              </controlPr>
            </control>
          </mc:Choice>
        </mc:AlternateContent>
        <mc:AlternateContent xmlns:mc="http://schemas.openxmlformats.org/markup-compatibility/2006">
          <mc:Choice Requires="x14">
            <control shapeId="41057" r:id="rId98" name="Check Box 97">
              <controlPr defaultSize="0" autoFill="0" autoLine="0" autoPict="0">
                <anchor moveWithCells="1">
                  <from>
                    <xdr:col>5</xdr:col>
                    <xdr:colOff>628650</xdr:colOff>
                    <xdr:row>29</xdr:row>
                    <xdr:rowOff>180975</xdr:rowOff>
                  </from>
                  <to>
                    <xdr:col>5</xdr:col>
                    <xdr:colOff>1438275</xdr:colOff>
                    <xdr:row>31</xdr:row>
                    <xdr:rowOff>19050</xdr:rowOff>
                  </to>
                </anchor>
              </controlPr>
            </control>
          </mc:Choice>
        </mc:AlternateContent>
        <mc:AlternateContent xmlns:mc="http://schemas.openxmlformats.org/markup-compatibility/2006">
          <mc:Choice Requires="x14">
            <control shapeId="41058" r:id="rId99" name="Check Box 98">
              <controlPr defaultSize="0" autoFill="0" autoLine="0" autoPict="0">
                <anchor moveWithCells="1">
                  <from>
                    <xdr:col>5</xdr:col>
                    <xdr:colOff>628650</xdr:colOff>
                    <xdr:row>30</xdr:row>
                    <xdr:rowOff>0</xdr:rowOff>
                  </from>
                  <to>
                    <xdr:col>5</xdr:col>
                    <xdr:colOff>1438275</xdr:colOff>
                    <xdr:row>31</xdr:row>
                    <xdr:rowOff>19050</xdr:rowOff>
                  </to>
                </anchor>
              </controlPr>
            </control>
          </mc:Choice>
        </mc:AlternateContent>
        <mc:AlternateContent xmlns:mc="http://schemas.openxmlformats.org/markup-compatibility/2006">
          <mc:Choice Requires="x14">
            <control shapeId="41059" r:id="rId100" name="Check Box 99">
              <controlPr defaultSize="0" autoFill="0" autoLine="0" autoPict="0">
                <anchor moveWithCells="1">
                  <from>
                    <xdr:col>5</xdr:col>
                    <xdr:colOff>628650</xdr:colOff>
                    <xdr:row>30</xdr:row>
                    <xdr:rowOff>180975</xdr:rowOff>
                  </from>
                  <to>
                    <xdr:col>5</xdr:col>
                    <xdr:colOff>1438275</xdr:colOff>
                    <xdr:row>32</xdr:row>
                    <xdr:rowOff>19050</xdr:rowOff>
                  </to>
                </anchor>
              </controlPr>
            </control>
          </mc:Choice>
        </mc:AlternateContent>
        <mc:AlternateContent xmlns:mc="http://schemas.openxmlformats.org/markup-compatibility/2006">
          <mc:Choice Requires="x14">
            <control shapeId="41060" r:id="rId101" name="Check Box 100">
              <controlPr defaultSize="0" autoFill="0" autoLine="0" autoPict="0">
                <anchor moveWithCells="1">
                  <from>
                    <xdr:col>5</xdr:col>
                    <xdr:colOff>628650</xdr:colOff>
                    <xdr:row>31</xdr:row>
                    <xdr:rowOff>0</xdr:rowOff>
                  </from>
                  <to>
                    <xdr:col>5</xdr:col>
                    <xdr:colOff>1438275</xdr:colOff>
                    <xdr:row>32</xdr:row>
                    <xdr:rowOff>19050</xdr:rowOff>
                  </to>
                </anchor>
              </controlPr>
            </control>
          </mc:Choice>
        </mc:AlternateContent>
        <mc:AlternateContent xmlns:mc="http://schemas.openxmlformats.org/markup-compatibility/2006">
          <mc:Choice Requires="x14">
            <control shapeId="41061" r:id="rId102" name="Check Box 101">
              <controlPr defaultSize="0" autoFill="0" autoLine="0" autoPict="0">
                <anchor moveWithCells="1">
                  <from>
                    <xdr:col>5</xdr:col>
                    <xdr:colOff>628650</xdr:colOff>
                    <xdr:row>31</xdr:row>
                    <xdr:rowOff>180975</xdr:rowOff>
                  </from>
                  <to>
                    <xdr:col>5</xdr:col>
                    <xdr:colOff>1438275</xdr:colOff>
                    <xdr:row>33</xdr:row>
                    <xdr:rowOff>19050</xdr:rowOff>
                  </to>
                </anchor>
              </controlPr>
            </control>
          </mc:Choice>
        </mc:AlternateContent>
        <mc:AlternateContent xmlns:mc="http://schemas.openxmlformats.org/markup-compatibility/2006">
          <mc:Choice Requires="x14">
            <control shapeId="41062" r:id="rId103" name="Check Box 102">
              <controlPr defaultSize="0" autoFill="0" autoLine="0" autoPict="0">
                <anchor moveWithCells="1">
                  <from>
                    <xdr:col>5</xdr:col>
                    <xdr:colOff>628650</xdr:colOff>
                    <xdr:row>32</xdr:row>
                    <xdr:rowOff>0</xdr:rowOff>
                  </from>
                  <to>
                    <xdr:col>5</xdr:col>
                    <xdr:colOff>1438275</xdr:colOff>
                    <xdr:row>33</xdr:row>
                    <xdr:rowOff>19050</xdr:rowOff>
                  </to>
                </anchor>
              </controlPr>
            </control>
          </mc:Choice>
        </mc:AlternateContent>
        <mc:AlternateContent xmlns:mc="http://schemas.openxmlformats.org/markup-compatibility/2006">
          <mc:Choice Requires="x14">
            <control shapeId="41063" r:id="rId104" name="Check Box 103">
              <controlPr defaultSize="0" autoFill="0" autoLine="0" autoPict="0">
                <anchor moveWithCells="1">
                  <from>
                    <xdr:col>5</xdr:col>
                    <xdr:colOff>628650</xdr:colOff>
                    <xdr:row>32</xdr:row>
                    <xdr:rowOff>180975</xdr:rowOff>
                  </from>
                  <to>
                    <xdr:col>5</xdr:col>
                    <xdr:colOff>1438275</xdr:colOff>
                    <xdr:row>34</xdr:row>
                    <xdr:rowOff>19050</xdr:rowOff>
                  </to>
                </anchor>
              </controlPr>
            </control>
          </mc:Choice>
        </mc:AlternateContent>
        <mc:AlternateContent xmlns:mc="http://schemas.openxmlformats.org/markup-compatibility/2006">
          <mc:Choice Requires="x14">
            <control shapeId="41064" r:id="rId105" name="Check Box 104">
              <controlPr defaultSize="0" autoFill="0" autoLine="0" autoPict="0">
                <anchor moveWithCells="1">
                  <from>
                    <xdr:col>5</xdr:col>
                    <xdr:colOff>628650</xdr:colOff>
                    <xdr:row>33</xdr:row>
                    <xdr:rowOff>0</xdr:rowOff>
                  </from>
                  <to>
                    <xdr:col>5</xdr:col>
                    <xdr:colOff>1438275</xdr:colOff>
                    <xdr:row>34</xdr:row>
                    <xdr:rowOff>19050</xdr:rowOff>
                  </to>
                </anchor>
              </controlPr>
            </control>
          </mc:Choice>
        </mc:AlternateContent>
        <mc:AlternateContent xmlns:mc="http://schemas.openxmlformats.org/markup-compatibility/2006">
          <mc:Choice Requires="x14">
            <control shapeId="41065" r:id="rId106" name="Check Box 105">
              <controlPr defaultSize="0" autoFill="0" autoLine="0" autoPict="0">
                <anchor moveWithCells="1">
                  <from>
                    <xdr:col>5</xdr:col>
                    <xdr:colOff>628650</xdr:colOff>
                    <xdr:row>33</xdr:row>
                    <xdr:rowOff>180975</xdr:rowOff>
                  </from>
                  <to>
                    <xdr:col>5</xdr:col>
                    <xdr:colOff>1438275</xdr:colOff>
                    <xdr:row>35</xdr:row>
                    <xdr:rowOff>19050</xdr:rowOff>
                  </to>
                </anchor>
              </controlPr>
            </control>
          </mc:Choice>
        </mc:AlternateContent>
        <mc:AlternateContent xmlns:mc="http://schemas.openxmlformats.org/markup-compatibility/2006">
          <mc:Choice Requires="x14">
            <control shapeId="41066" r:id="rId107" name="Check Box 106">
              <controlPr defaultSize="0" autoFill="0" autoLine="0" autoPict="0">
                <anchor moveWithCells="1">
                  <from>
                    <xdr:col>5</xdr:col>
                    <xdr:colOff>628650</xdr:colOff>
                    <xdr:row>34</xdr:row>
                    <xdr:rowOff>0</xdr:rowOff>
                  </from>
                  <to>
                    <xdr:col>5</xdr:col>
                    <xdr:colOff>1438275</xdr:colOff>
                    <xdr:row>35</xdr:row>
                    <xdr:rowOff>19050</xdr:rowOff>
                  </to>
                </anchor>
              </controlPr>
            </control>
          </mc:Choice>
        </mc:AlternateContent>
        <mc:AlternateContent xmlns:mc="http://schemas.openxmlformats.org/markup-compatibility/2006">
          <mc:Choice Requires="x14">
            <control shapeId="41067" r:id="rId108" name="Check Box 107">
              <controlPr defaultSize="0" autoFill="0" autoLine="0" autoPict="0">
                <anchor moveWithCells="1">
                  <from>
                    <xdr:col>5</xdr:col>
                    <xdr:colOff>628650</xdr:colOff>
                    <xdr:row>34</xdr:row>
                    <xdr:rowOff>180975</xdr:rowOff>
                  </from>
                  <to>
                    <xdr:col>5</xdr:col>
                    <xdr:colOff>1438275</xdr:colOff>
                    <xdr:row>36</xdr:row>
                    <xdr:rowOff>19050</xdr:rowOff>
                  </to>
                </anchor>
              </controlPr>
            </control>
          </mc:Choice>
        </mc:AlternateContent>
        <mc:AlternateContent xmlns:mc="http://schemas.openxmlformats.org/markup-compatibility/2006">
          <mc:Choice Requires="x14">
            <control shapeId="41068" r:id="rId109" name="Check Box 108">
              <controlPr defaultSize="0" autoFill="0" autoLine="0" autoPict="0">
                <anchor moveWithCells="1">
                  <from>
                    <xdr:col>5</xdr:col>
                    <xdr:colOff>628650</xdr:colOff>
                    <xdr:row>35</xdr:row>
                    <xdr:rowOff>0</xdr:rowOff>
                  </from>
                  <to>
                    <xdr:col>5</xdr:col>
                    <xdr:colOff>1438275</xdr:colOff>
                    <xdr:row>36</xdr:row>
                    <xdr:rowOff>19050</xdr:rowOff>
                  </to>
                </anchor>
              </controlPr>
            </control>
          </mc:Choice>
        </mc:AlternateContent>
        <mc:AlternateContent xmlns:mc="http://schemas.openxmlformats.org/markup-compatibility/2006">
          <mc:Choice Requires="x14">
            <control shapeId="41071" r:id="rId110" name="Check Box 111">
              <controlPr defaultSize="0" autoFill="0" autoLine="0" autoPict="0">
                <anchor moveWithCells="1">
                  <from>
                    <xdr:col>6</xdr:col>
                    <xdr:colOff>638175</xdr:colOff>
                    <xdr:row>7</xdr:row>
                    <xdr:rowOff>180975</xdr:rowOff>
                  </from>
                  <to>
                    <xdr:col>6</xdr:col>
                    <xdr:colOff>1438275</xdr:colOff>
                    <xdr:row>9</xdr:row>
                    <xdr:rowOff>19050</xdr:rowOff>
                  </to>
                </anchor>
              </controlPr>
            </control>
          </mc:Choice>
        </mc:AlternateContent>
        <mc:AlternateContent xmlns:mc="http://schemas.openxmlformats.org/markup-compatibility/2006">
          <mc:Choice Requires="x14">
            <control shapeId="41072" r:id="rId111" name="Check Box 112">
              <controlPr defaultSize="0" autoFill="0" autoLine="0" autoPict="0">
                <anchor moveWithCells="1">
                  <from>
                    <xdr:col>6</xdr:col>
                    <xdr:colOff>638175</xdr:colOff>
                    <xdr:row>7</xdr:row>
                    <xdr:rowOff>0</xdr:rowOff>
                  </from>
                  <to>
                    <xdr:col>6</xdr:col>
                    <xdr:colOff>1438275</xdr:colOff>
                    <xdr:row>8</xdr:row>
                    <xdr:rowOff>19050</xdr:rowOff>
                  </to>
                </anchor>
              </controlPr>
            </control>
          </mc:Choice>
        </mc:AlternateContent>
        <mc:AlternateContent xmlns:mc="http://schemas.openxmlformats.org/markup-compatibility/2006">
          <mc:Choice Requires="x14">
            <control shapeId="41073" r:id="rId112" name="Check Box 113">
              <controlPr defaultSize="0" autoFill="0" autoLine="0" autoPict="0">
                <anchor moveWithCells="1">
                  <from>
                    <xdr:col>6</xdr:col>
                    <xdr:colOff>638175</xdr:colOff>
                    <xdr:row>8</xdr:row>
                    <xdr:rowOff>180975</xdr:rowOff>
                  </from>
                  <to>
                    <xdr:col>6</xdr:col>
                    <xdr:colOff>1438275</xdr:colOff>
                    <xdr:row>10</xdr:row>
                    <xdr:rowOff>19050</xdr:rowOff>
                  </to>
                </anchor>
              </controlPr>
            </control>
          </mc:Choice>
        </mc:AlternateContent>
        <mc:AlternateContent xmlns:mc="http://schemas.openxmlformats.org/markup-compatibility/2006">
          <mc:Choice Requires="x14">
            <control shapeId="41074" r:id="rId113" name="Check Box 114">
              <controlPr defaultSize="0" autoFill="0" autoLine="0" autoPict="0">
                <anchor moveWithCells="1">
                  <from>
                    <xdr:col>6</xdr:col>
                    <xdr:colOff>638175</xdr:colOff>
                    <xdr:row>10</xdr:row>
                    <xdr:rowOff>180975</xdr:rowOff>
                  </from>
                  <to>
                    <xdr:col>6</xdr:col>
                    <xdr:colOff>1438275</xdr:colOff>
                    <xdr:row>12</xdr:row>
                    <xdr:rowOff>19050</xdr:rowOff>
                  </to>
                </anchor>
              </controlPr>
            </control>
          </mc:Choice>
        </mc:AlternateContent>
        <mc:AlternateContent xmlns:mc="http://schemas.openxmlformats.org/markup-compatibility/2006">
          <mc:Choice Requires="x14">
            <control shapeId="41075" r:id="rId114" name="Check Box 115">
              <controlPr defaultSize="0" autoFill="0" autoLine="0" autoPict="0">
                <anchor moveWithCells="1">
                  <from>
                    <xdr:col>6</xdr:col>
                    <xdr:colOff>638175</xdr:colOff>
                    <xdr:row>9</xdr:row>
                    <xdr:rowOff>180975</xdr:rowOff>
                  </from>
                  <to>
                    <xdr:col>6</xdr:col>
                    <xdr:colOff>1438275</xdr:colOff>
                    <xdr:row>11</xdr:row>
                    <xdr:rowOff>19050</xdr:rowOff>
                  </to>
                </anchor>
              </controlPr>
            </control>
          </mc:Choice>
        </mc:AlternateContent>
        <mc:AlternateContent xmlns:mc="http://schemas.openxmlformats.org/markup-compatibility/2006">
          <mc:Choice Requires="x14">
            <control shapeId="41076" r:id="rId115" name="Check Box 116">
              <controlPr defaultSize="0" autoFill="0" autoLine="0" autoPict="0">
                <anchor moveWithCells="1">
                  <from>
                    <xdr:col>6</xdr:col>
                    <xdr:colOff>638175</xdr:colOff>
                    <xdr:row>11</xdr:row>
                    <xdr:rowOff>180975</xdr:rowOff>
                  </from>
                  <to>
                    <xdr:col>6</xdr:col>
                    <xdr:colOff>1438275</xdr:colOff>
                    <xdr:row>13</xdr:row>
                    <xdr:rowOff>19050</xdr:rowOff>
                  </to>
                </anchor>
              </controlPr>
            </control>
          </mc:Choice>
        </mc:AlternateContent>
        <mc:AlternateContent xmlns:mc="http://schemas.openxmlformats.org/markup-compatibility/2006">
          <mc:Choice Requires="x14">
            <control shapeId="41077" r:id="rId116" name="Check Box 117">
              <controlPr defaultSize="0" autoFill="0" autoLine="0" autoPict="0">
                <anchor moveWithCells="1">
                  <from>
                    <xdr:col>6</xdr:col>
                    <xdr:colOff>638175</xdr:colOff>
                    <xdr:row>12</xdr:row>
                    <xdr:rowOff>180975</xdr:rowOff>
                  </from>
                  <to>
                    <xdr:col>6</xdr:col>
                    <xdr:colOff>1438275</xdr:colOff>
                    <xdr:row>14</xdr:row>
                    <xdr:rowOff>19050</xdr:rowOff>
                  </to>
                </anchor>
              </controlPr>
            </control>
          </mc:Choice>
        </mc:AlternateContent>
        <mc:AlternateContent xmlns:mc="http://schemas.openxmlformats.org/markup-compatibility/2006">
          <mc:Choice Requires="x14">
            <control shapeId="41078" r:id="rId117" name="Check Box 118">
              <controlPr defaultSize="0" autoFill="0" autoLine="0" autoPict="0">
                <anchor moveWithCells="1">
                  <from>
                    <xdr:col>6</xdr:col>
                    <xdr:colOff>638175</xdr:colOff>
                    <xdr:row>13</xdr:row>
                    <xdr:rowOff>180975</xdr:rowOff>
                  </from>
                  <to>
                    <xdr:col>6</xdr:col>
                    <xdr:colOff>1438275</xdr:colOff>
                    <xdr:row>15</xdr:row>
                    <xdr:rowOff>19050</xdr:rowOff>
                  </to>
                </anchor>
              </controlPr>
            </control>
          </mc:Choice>
        </mc:AlternateContent>
        <mc:AlternateContent xmlns:mc="http://schemas.openxmlformats.org/markup-compatibility/2006">
          <mc:Choice Requires="x14">
            <control shapeId="41079" r:id="rId118" name="Check Box 119">
              <controlPr defaultSize="0" autoFill="0" autoLine="0" autoPict="0">
                <anchor moveWithCells="1">
                  <from>
                    <xdr:col>6</xdr:col>
                    <xdr:colOff>638175</xdr:colOff>
                    <xdr:row>14</xdr:row>
                    <xdr:rowOff>180975</xdr:rowOff>
                  </from>
                  <to>
                    <xdr:col>6</xdr:col>
                    <xdr:colOff>1438275</xdr:colOff>
                    <xdr:row>16</xdr:row>
                    <xdr:rowOff>19050</xdr:rowOff>
                  </to>
                </anchor>
              </controlPr>
            </control>
          </mc:Choice>
        </mc:AlternateContent>
        <mc:AlternateContent xmlns:mc="http://schemas.openxmlformats.org/markup-compatibility/2006">
          <mc:Choice Requires="x14">
            <control shapeId="41080" r:id="rId119" name="Check Box 120">
              <controlPr defaultSize="0" autoFill="0" autoLine="0" autoPict="0">
                <anchor moveWithCells="1">
                  <from>
                    <xdr:col>6</xdr:col>
                    <xdr:colOff>638175</xdr:colOff>
                    <xdr:row>15</xdr:row>
                    <xdr:rowOff>180975</xdr:rowOff>
                  </from>
                  <to>
                    <xdr:col>6</xdr:col>
                    <xdr:colOff>1438275</xdr:colOff>
                    <xdr:row>17</xdr:row>
                    <xdr:rowOff>19050</xdr:rowOff>
                  </to>
                </anchor>
              </controlPr>
            </control>
          </mc:Choice>
        </mc:AlternateContent>
        <mc:AlternateContent xmlns:mc="http://schemas.openxmlformats.org/markup-compatibility/2006">
          <mc:Choice Requires="x14">
            <control shapeId="41081" r:id="rId120" name="Check Box 121">
              <controlPr defaultSize="0" autoFill="0" autoLine="0" autoPict="0">
                <anchor moveWithCells="1">
                  <from>
                    <xdr:col>6</xdr:col>
                    <xdr:colOff>638175</xdr:colOff>
                    <xdr:row>16</xdr:row>
                    <xdr:rowOff>180975</xdr:rowOff>
                  </from>
                  <to>
                    <xdr:col>6</xdr:col>
                    <xdr:colOff>1438275</xdr:colOff>
                    <xdr:row>18</xdr:row>
                    <xdr:rowOff>19050</xdr:rowOff>
                  </to>
                </anchor>
              </controlPr>
            </control>
          </mc:Choice>
        </mc:AlternateContent>
        <mc:AlternateContent xmlns:mc="http://schemas.openxmlformats.org/markup-compatibility/2006">
          <mc:Choice Requires="x14">
            <control shapeId="41082" r:id="rId121" name="Check Box 122">
              <controlPr defaultSize="0" autoFill="0" autoLine="0" autoPict="0">
                <anchor moveWithCells="1">
                  <from>
                    <xdr:col>6</xdr:col>
                    <xdr:colOff>638175</xdr:colOff>
                    <xdr:row>17</xdr:row>
                    <xdr:rowOff>180975</xdr:rowOff>
                  </from>
                  <to>
                    <xdr:col>6</xdr:col>
                    <xdr:colOff>1438275</xdr:colOff>
                    <xdr:row>19</xdr:row>
                    <xdr:rowOff>19050</xdr:rowOff>
                  </to>
                </anchor>
              </controlPr>
            </control>
          </mc:Choice>
        </mc:AlternateContent>
        <mc:AlternateContent xmlns:mc="http://schemas.openxmlformats.org/markup-compatibility/2006">
          <mc:Choice Requires="x14">
            <control shapeId="41083" r:id="rId122" name="Check Box 123">
              <controlPr defaultSize="0" autoFill="0" autoLine="0" autoPict="0">
                <anchor moveWithCells="1">
                  <from>
                    <xdr:col>6</xdr:col>
                    <xdr:colOff>638175</xdr:colOff>
                    <xdr:row>18</xdr:row>
                    <xdr:rowOff>180975</xdr:rowOff>
                  </from>
                  <to>
                    <xdr:col>6</xdr:col>
                    <xdr:colOff>1438275</xdr:colOff>
                    <xdr:row>20</xdr:row>
                    <xdr:rowOff>19050</xdr:rowOff>
                  </to>
                </anchor>
              </controlPr>
            </control>
          </mc:Choice>
        </mc:AlternateContent>
        <mc:AlternateContent xmlns:mc="http://schemas.openxmlformats.org/markup-compatibility/2006">
          <mc:Choice Requires="x14">
            <control shapeId="41084" r:id="rId123" name="Check Box 124">
              <controlPr defaultSize="0" autoFill="0" autoLine="0" autoPict="0">
                <anchor moveWithCells="1">
                  <from>
                    <xdr:col>6</xdr:col>
                    <xdr:colOff>638175</xdr:colOff>
                    <xdr:row>19</xdr:row>
                    <xdr:rowOff>180975</xdr:rowOff>
                  </from>
                  <to>
                    <xdr:col>6</xdr:col>
                    <xdr:colOff>1438275</xdr:colOff>
                    <xdr:row>21</xdr:row>
                    <xdr:rowOff>19050</xdr:rowOff>
                  </to>
                </anchor>
              </controlPr>
            </control>
          </mc:Choice>
        </mc:AlternateContent>
        <mc:AlternateContent xmlns:mc="http://schemas.openxmlformats.org/markup-compatibility/2006">
          <mc:Choice Requires="x14">
            <control shapeId="41085" r:id="rId124" name="Check Box 125">
              <controlPr defaultSize="0" autoFill="0" autoLine="0" autoPict="0">
                <anchor moveWithCells="1">
                  <from>
                    <xdr:col>6</xdr:col>
                    <xdr:colOff>638175</xdr:colOff>
                    <xdr:row>20</xdr:row>
                    <xdr:rowOff>180975</xdr:rowOff>
                  </from>
                  <to>
                    <xdr:col>6</xdr:col>
                    <xdr:colOff>1438275</xdr:colOff>
                    <xdr:row>22</xdr:row>
                    <xdr:rowOff>19050</xdr:rowOff>
                  </to>
                </anchor>
              </controlPr>
            </control>
          </mc:Choice>
        </mc:AlternateContent>
        <mc:AlternateContent xmlns:mc="http://schemas.openxmlformats.org/markup-compatibility/2006">
          <mc:Choice Requires="x14">
            <control shapeId="41086" r:id="rId125" name="Check Box 126">
              <controlPr defaultSize="0" autoFill="0" autoLine="0" autoPict="0">
                <anchor moveWithCells="1">
                  <from>
                    <xdr:col>6</xdr:col>
                    <xdr:colOff>638175</xdr:colOff>
                    <xdr:row>21</xdr:row>
                    <xdr:rowOff>180975</xdr:rowOff>
                  </from>
                  <to>
                    <xdr:col>6</xdr:col>
                    <xdr:colOff>1438275</xdr:colOff>
                    <xdr:row>23</xdr:row>
                    <xdr:rowOff>19050</xdr:rowOff>
                  </to>
                </anchor>
              </controlPr>
            </control>
          </mc:Choice>
        </mc:AlternateContent>
        <mc:AlternateContent xmlns:mc="http://schemas.openxmlformats.org/markup-compatibility/2006">
          <mc:Choice Requires="x14">
            <control shapeId="41087" r:id="rId126" name="Check Box 127">
              <controlPr defaultSize="0" autoFill="0" autoLine="0" autoPict="0">
                <anchor moveWithCells="1">
                  <from>
                    <xdr:col>6</xdr:col>
                    <xdr:colOff>638175</xdr:colOff>
                    <xdr:row>22</xdr:row>
                    <xdr:rowOff>180975</xdr:rowOff>
                  </from>
                  <to>
                    <xdr:col>6</xdr:col>
                    <xdr:colOff>1438275</xdr:colOff>
                    <xdr:row>24</xdr:row>
                    <xdr:rowOff>19050</xdr:rowOff>
                  </to>
                </anchor>
              </controlPr>
            </control>
          </mc:Choice>
        </mc:AlternateContent>
        <mc:AlternateContent xmlns:mc="http://schemas.openxmlformats.org/markup-compatibility/2006">
          <mc:Choice Requires="x14">
            <control shapeId="41088" r:id="rId127" name="Check Box 128">
              <controlPr defaultSize="0" autoFill="0" autoLine="0" autoPict="0">
                <anchor moveWithCells="1">
                  <from>
                    <xdr:col>6</xdr:col>
                    <xdr:colOff>638175</xdr:colOff>
                    <xdr:row>23</xdr:row>
                    <xdr:rowOff>180975</xdr:rowOff>
                  </from>
                  <to>
                    <xdr:col>6</xdr:col>
                    <xdr:colOff>1438275</xdr:colOff>
                    <xdr:row>25</xdr:row>
                    <xdr:rowOff>19050</xdr:rowOff>
                  </to>
                </anchor>
              </controlPr>
            </control>
          </mc:Choice>
        </mc:AlternateContent>
        <mc:AlternateContent xmlns:mc="http://schemas.openxmlformats.org/markup-compatibility/2006">
          <mc:Choice Requires="x14">
            <control shapeId="41089" r:id="rId128" name="Check Box 129">
              <controlPr defaultSize="0" autoFill="0" autoLine="0" autoPict="0">
                <anchor moveWithCells="1">
                  <from>
                    <xdr:col>6</xdr:col>
                    <xdr:colOff>638175</xdr:colOff>
                    <xdr:row>24</xdr:row>
                    <xdr:rowOff>180975</xdr:rowOff>
                  </from>
                  <to>
                    <xdr:col>6</xdr:col>
                    <xdr:colOff>1438275</xdr:colOff>
                    <xdr:row>26</xdr:row>
                    <xdr:rowOff>19050</xdr:rowOff>
                  </to>
                </anchor>
              </controlPr>
            </control>
          </mc:Choice>
        </mc:AlternateContent>
        <mc:AlternateContent xmlns:mc="http://schemas.openxmlformats.org/markup-compatibility/2006">
          <mc:Choice Requires="x14">
            <control shapeId="41090" r:id="rId129" name="Check Box 130">
              <controlPr defaultSize="0" autoFill="0" autoLine="0" autoPict="0">
                <anchor moveWithCells="1">
                  <from>
                    <xdr:col>6</xdr:col>
                    <xdr:colOff>638175</xdr:colOff>
                    <xdr:row>25</xdr:row>
                    <xdr:rowOff>180975</xdr:rowOff>
                  </from>
                  <to>
                    <xdr:col>6</xdr:col>
                    <xdr:colOff>1438275</xdr:colOff>
                    <xdr:row>27</xdr:row>
                    <xdr:rowOff>19050</xdr:rowOff>
                  </to>
                </anchor>
              </controlPr>
            </control>
          </mc:Choice>
        </mc:AlternateContent>
        <mc:AlternateContent xmlns:mc="http://schemas.openxmlformats.org/markup-compatibility/2006">
          <mc:Choice Requires="x14">
            <control shapeId="41091" r:id="rId130" name="Check Box 131">
              <controlPr defaultSize="0" autoFill="0" autoLine="0" autoPict="0">
                <anchor moveWithCells="1">
                  <from>
                    <xdr:col>6</xdr:col>
                    <xdr:colOff>638175</xdr:colOff>
                    <xdr:row>26</xdr:row>
                    <xdr:rowOff>180975</xdr:rowOff>
                  </from>
                  <to>
                    <xdr:col>6</xdr:col>
                    <xdr:colOff>1438275</xdr:colOff>
                    <xdr:row>28</xdr:row>
                    <xdr:rowOff>19050</xdr:rowOff>
                  </to>
                </anchor>
              </controlPr>
            </control>
          </mc:Choice>
        </mc:AlternateContent>
        <mc:AlternateContent xmlns:mc="http://schemas.openxmlformats.org/markup-compatibility/2006">
          <mc:Choice Requires="x14">
            <control shapeId="41092" r:id="rId131" name="Check Box 132">
              <controlPr defaultSize="0" autoFill="0" autoLine="0" autoPict="0">
                <anchor moveWithCells="1">
                  <from>
                    <xdr:col>6</xdr:col>
                    <xdr:colOff>638175</xdr:colOff>
                    <xdr:row>27</xdr:row>
                    <xdr:rowOff>180975</xdr:rowOff>
                  </from>
                  <to>
                    <xdr:col>6</xdr:col>
                    <xdr:colOff>1438275</xdr:colOff>
                    <xdr:row>29</xdr:row>
                    <xdr:rowOff>19050</xdr:rowOff>
                  </to>
                </anchor>
              </controlPr>
            </control>
          </mc:Choice>
        </mc:AlternateContent>
        <mc:AlternateContent xmlns:mc="http://schemas.openxmlformats.org/markup-compatibility/2006">
          <mc:Choice Requires="x14">
            <control shapeId="41093" r:id="rId132" name="Check Box 133">
              <controlPr defaultSize="0" autoFill="0" autoLine="0" autoPict="0">
                <anchor moveWithCells="1">
                  <from>
                    <xdr:col>6</xdr:col>
                    <xdr:colOff>638175</xdr:colOff>
                    <xdr:row>28</xdr:row>
                    <xdr:rowOff>180975</xdr:rowOff>
                  </from>
                  <to>
                    <xdr:col>6</xdr:col>
                    <xdr:colOff>1438275</xdr:colOff>
                    <xdr:row>30</xdr:row>
                    <xdr:rowOff>19050</xdr:rowOff>
                  </to>
                </anchor>
              </controlPr>
            </control>
          </mc:Choice>
        </mc:AlternateContent>
        <mc:AlternateContent xmlns:mc="http://schemas.openxmlformats.org/markup-compatibility/2006">
          <mc:Choice Requires="x14">
            <control shapeId="41094" r:id="rId133" name="Check Box 134">
              <controlPr defaultSize="0" autoFill="0" autoLine="0" autoPict="0">
                <anchor moveWithCells="1">
                  <from>
                    <xdr:col>6</xdr:col>
                    <xdr:colOff>638175</xdr:colOff>
                    <xdr:row>29</xdr:row>
                    <xdr:rowOff>180975</xdr:rowOff>
                  </from>
                  <to>
                    <xdr:col>6</xdr:col>
                    <xdr:colOff>1438275</xdr:colOff>
                    <xdr:row>31</xdr:row>
                    <xdr:rowOff>19050</xdr:rowOff>
                  </to>
                </anchor>
              </controlPr>
            </control>
          </mc:Choice>
        </mc:AlternateContent>
        <mc:AlternateContent xmlns:mc="http://schemas.openxmlformats.org/markup-compatibility/2006">
          <mc:Choice Requires="x14">
            <control shapeId="41095" r:id="rId134" name="Check Box 135">
              <controlPr defaultSize="0" autoFill="0" autoLine="0" autoPict="0">
                <anchor moveWithCells="1">
                  <from>
                    <xdr:col>6</xdr:col>
                    <xdr:colOff>638175</xdr:colOff>
                    <xdr:row>30</xdr:row>
                    <xdr:rowOff>180975</xdr:rowOff>
                  </from>
                  <to>
                    <xdr:col>6</xdr:col>
                    <xdr:colOff>1438275</xdr:colOff>
                    <xdr:row>32</xdr:row>
                    <xdr:rowOff>19050</xdr:rowOff>
                  </to>
                </anchor>
              </controlPr>
            </control>
          </mc:Choice>
        </mc:AlternateContent>
        <mc:AlternateContent xmlns:mc="http://schemas.openxmlformats.org/markup-compatibility/2006">
          <mc:Choice Requires="x14">
            <control shapeId="41096" r:id="rId135" name="Check Box 136">
              <controlPr defaultSize="0" autoFill="0" autoLine="0" autoPict="0">
                <anchor moveWithCells="1">
                  <from>
                    <xdr:col>6</xdr:col>
                    <xdr:colOff>638175</xdr:colOff>
                    <xdr:row>31</xdr:row>
                    <xdr:rowOff>180975</xdr:rowOff>
                  </from>
                  <to>
                    <xdr:col>6</xdr:col>
                    <xdr:colOff>1438275</xdr:colOff>
                    <xdr:row>33</xdr:row>
                    <xdr:rowOff>19050</xdr:rowOff>
                  </to>
                </anchor>
              </controlPr>
            </control>
          </mc:Choice>
        </mc:AlternateContent>
        <mc:AlternateContent xmlns:mc="http://schemas.openxmlformats.org/markup-compatibility/2006">
          <mc:Choice Requires="x14">
            <control shapeId="41097" r:id="rId136" name="Check Box 137">
              <controlPr defaultSize="0" autoFill="0" autoLine="0" autoPict="0">
                <anchor moveWithCells="1">
                  <from>
                    <xdr:col>6</xdr:col>
                    <xdr:colOff>638175</xdr:colOff>
                    <xdr:row>32</xdr:row>
                    <xdr:rowOff>180975</xdr:rowOff>
                  </from>
                  <to>
                    <xdr:col>6</xdr:col>
                    <xdr:colOff>1438275</xdr:colOff>
                    <xdr:row>34</xdr:row>
                    <xdr:rowOff>19050</xdr:rowOff>
                  </to>
                </anchor>
              </controlPr>
            </control>
          </mc:Choice>
        </mc:AlternateContent>
        <mc:AlternateContent xmlns:mc="http://schemas.openxmlformats.org/markup-compatibility/2006">
          <mc:Choice Requires="x14">
            <control shapeId="41098" r:id="rId137" name="Check Box 138">
              <controlPr defaultSize="0" autoFill="0" autoLine="0" autoPict="0">
                <anchor moveWithCells="1">
                  <from>
                    <xdr:col>6</xdr:col>
                    <xdr:colOff>638175</xdr:colOff>
                    <xdr:row>33</xdr:row>
                    <xdr:rowOff>180975</xdr:rowOff>
                  </from>
                  <to>
                    <xdr:col>6</xdr:col>
                    <xdr:colOff>1438275</xdr:colOff>
                    <xdr:row>35</xdr:row>
                    <xdr:rowOff>19050</xdr:rowOff>
                  </to>
                </anchor>
              </controlPr>
            </control>
          </mc:Choice>
        </mc:AlternateContent>
        <mc:AlternateContent xmlns:mc="http://schemas.openxmlformats.org/markup-compatibility/2006">
          <mc:Choice Requires="x14">
            <control shapeId="41099" r:id="rId138" name="Check Box 139">
              <controlPr defaultSize="0" autoFill="0" autoLine="0" autoPict="0">
                <anchor moveWithCells="1">
                  <from>
                    <xdr:col>6</xdr:col>
                    <xdr:colOff>638175</xdr:colOff>
                    <xdr:row>34</xdr:row>
                    <xdr:rowOff>180975</xdr:rowOff>
                  </from>
                  <to>
                    <xdr:col>6</xdr:col>
                    <xdr:colOff>1438275</xdr:colOff>
                    <xdr:row>36</xdr:row>
                    <xdr:rowOff>19050</xdr:rowOff>
                  </to>
                </anchor>
              </controlPr>
            </control>
          </mc:Choice>
        </mc:AlternateContent>
        <mc:AlternateContent xmlns:mc="http://schemas.openxmlformats.org/markup-compatibility/2006">
          <mc:Choice Requires="x14">
            <control shapeId="41101" r:id="rId139" name="Check Box 141">
              <controlPr defaultSize="0" autoFill="0" autoLine="0" autoPict="0">
                <anchor moveWithCells="1">
                  <from>
                    <xdr:col>6</xdr:col>
                    <xdr:colOff>638175</xdr:colOff>
                    <xdr:row>8</xdr:row>
                    <xdr:rowOff>0</xdr:rowOff>
                  </from>
                  <to>
                    <xdr:col>6</xdr:col>
                    <xdr:colOff>1438275</xdr:colOff>
                    <xdr:row>9</xdr:row>
                    <xdr:rowOff>19050</xdr:rowOff>
                  </to>
                </anchor>
              </controlPr>
            </control>
          </mc:Choice>
        </mc:AlternateContent>
        <mc:AlternateContent xmlns:mc="http://schemas.openxmlformats.org/markup-compatibility/2006">
          <mc:Choice Requires="x14">
            <control shapeId="41102" r:id="rId140" name="Check Box 142">
              <controlPr defaultSize="0" autoFill="0" autoLine="0" autoPict="0">
                <anchor moveWithCells="1">
                  <from>
                    <xdr:col>6</xdr:col>
                    <xdr:colOff>638175</xdr:colOff>
                    <xdr:row>9</xdr:row>
                    <xdr:rowOff>0</xdr:rowOff>
                  </from>
                  <to>
                    <xdr:col>6</xdr:col>
                    <xdr:colOff>1438275</xdr:colOff>
                    <xdr:row>10</xdr:row>
                    <xdr:rowOff>19050</xdr:rowOff>
                  </to>
                </anchor>
              </controlPr>
            </control>
          </mc:Choice>
        </mc:AlternateContent>
        <mc:AlternateContent xmlns:mc="http://schemas.openxmlformats.org/markup-compatibility/2006">
          <mc:Choice Requires="x14">
            <control shapeId="41103" r:id="rId141" name="Check Box 143">
              <controlPr defaultSize="0" autoFill="0" autoLine="0" autoPict="0">
                <anchor moveWithCells="1">
                  <from>
                    <xdr:col>6</xdr:col>
                    <xdr:colOff>638175</xdr:colOff>
                    <xdr:row>10</xdr:row>
                    <xdr:rowOff>0</xdr:rowOff>
                  </from>
                  <to>
                    <xdr:col>6</xdr:col>
                    <xdr:colOff>1438275</xdr:colOff>
                    <xdr:row>11</xdr:row>
                    <xdr:rowOff>19050</xdr:rowOff>
                  </to>
                </anchor>
              </controlPr>
            </control>
          </mc:Choice>
        </mc:AlternateContent>
        <mc:AlternateContent xmlns:mc="http://schemas.openxmlformats.org/markup-compatibility/2006">
          <mc:Choice Requires="x14">
            <control shapeId="41104" r:id="rId142" name="Check Box 144">
              <controlPr defaultSize="0" autoFill="0" autoLine="0" autoPict="0">
                <anchor moveWithCells="1">
                  <from>
                    <xdr:col>6</xdr:col>
                    <xdr:colOff>638175</xdr:colOff>
                    <xdr:row>11</xdr:row>
                    <xdr:rowOff>0</xdr:rowOff>
                  </from>
                  <to>
                    <xdr:col>6</xdr:col>
                    <xdr:colOff>1438275</xdr:colOff>
                    <xdr:row>12</xdr:row>
                    <xdr:rowOff>19050</xdr:rowOff>
                  </to>
                </anchor>
              </controlPr>
            </control>
          </mc:Choice>
        </mc:AlternateContent>
        <mc:AlternateContent xmlns:mc="http://schemas.openxmlformats.org/markup-compatibility/2006">
          <mc:Choice Requires="x14">
            <control shapeId="41105" r:id="rId143" name="Check Box 145">
              <controlPr defaultSize="0" autoFill="0" autoLine="0" autoPict="0">
                <anchor moveWithCells="1">
                  <from>
                    <xdr:col>6</xdr:col>
                    <xdr:colOff>638175</xdr:colOff>
                    <xdr:row>12</xdr:row>
                    <xdr:rowOff>0</xdr:rowOff>
                  </from>
                  <to>
                    <xdr:col>6</xdr:col>
                    <xdr:colOff>1438275</xdr:colOff>
                    <xdr:row>13</xdr:row>
                    <xdr:rowOff>19050</xdr:rowOff>
                  </to>
                </anchor>
              </controlPr>
            </control>
          </mc:Choice>
        </mc:AlternateContent>
        <mc:AlternateContent xmlns:mc="http://schemas.openxmlformats.org/markup-compatibility/2006">
          <mc:Choice Requires="x14">
            <control shapeId="41106" r:id="rId144" name="Check Box 146">
              <controlPr defaultSize="0" autoFill="0" autoLine="0" autoPict="0">
                <anchor moveWithCells="1">
                  <from>
                    <xdr:col>6</xdr:col>
                    <xdr:colOff>638175</xdr:colOff>
                    <xdr:row>13</xdr:row>
                    <xdr:rowOff>0</xdr:rowOff>
                  </from>
                  <to>
                    <xdr:col>6</xdr:col>
                    <xdr:colOff>1438275</xdr:colOff>
                    <xdr:row>14</xdr:row>
                    <xdr:rowOff>19050</xdr:rowOff>
                  </to>
                </anchor>
              </controlPr>
            </control>
          </mc:Choice>
        </mc:AlternateContent>
        <mc:AlternateContent xmlns:mc="http://schemas.openxmlformats.org/markup-compatibility/2006">
          <mc:Choice Requires="x14">
            <control shapeId="41107" r:id="rId145" name="Check Box 147">
              <controlPr defaultSize="0" autoFill="0" autoLine="0" autoPict="0">
                <anchor moveWithCells="1">
                  <from>
                    <xdr:col>6</xdr:col>
                    <xdr:colOff>638175</xdr:colOff>
                    <xdr:row>14</xdr:row>
                    <xdr:rowOff>0</xdr:rowOff>
                  </from>
                  <to>
                    <xdr:col>6</xdr:col>
                    <xdr:colOff>1438275</xdr:colOff>
                    <xdr:row>15</xdr:row>
                    <xdr:rowOff>19050</xdr:rowOff>
                  </to>
                </anchor>
              </controlPr>
            </control>
          </mc:Choice>
        </mc:AlternateContent>
        <mc:AlternateContent xmlns:mc="http://schemas.openxmlformats.org/markup-compatibility/2006">
          <mc:Choice Requires="x14">
            <control shapeId="41108" r:id="rId146" name="Check Box 148">
              <controlPr defaultSize="0" autoFill="0" autoLine="0" autoPict="0">
                <anchor moveWithCells="1">
                  <from>
                    <xdr:col>6</xdr:col>
                    <xdr:colOff>638175</xdr:colOff>
                    <xdr:row>15</xdr:row>
                    <xdr:rowOff>0</xdr:rowOff>
                  </from>
                  <to>
                    <xdr:col>6</xdr:col>
                    <xdr:colOff>1438275</xdr:colOff>
                    <xdr:row>16</xdr:row>
                    <xdr:rowOff>19050</xdr:rowOff>
                  </to>
                </anchor>
              </controlPr>
            </control>
          </mc:Choice>
        </mc:AlternateContent>
        <mc:AlternateContent xmlns:mc="http://schemas.openxmlformats.org/markup-compatibility/2006">
          <mc:Choice Requires="x14">
            <control shapeId="41109" r:id="rId147" name="Check Box 149">
              <controlPr defaultSize="0" autoFill="0" autoLine="0" autoPict="0">
                <anchor moveWithCells="1">
                  <from>
                    <xdr:col>6</xdr:col>
                    <xdr:colOff>638175</xdr:colOff>
                    <xdr:row>16</xdr:row>
                    <xdr:rowOff>0</xdr:rowOff>
                  </from>
                  <to>
                    <xdr:col>6</xdr:col>
                    <xdr:colOff>1438275</xdr:colOff>
                    <xdr:row>17</xdr:row>
                    <xdr:rowOff>19050</xdr:rowOff>
                  </to>
                </anchor>
              </controlPr>
            </control>
          </mc:Choice>
        </mc:AlternateContent>
        <mc:AlternateContent xmlns:mc="http://schemas.openxmlformats.org/markup-compatibility/2006">
          <mc:Choice Requires="x14">
            <control shapeId="41110" r:id="rId148" name="Check Box 150">
              <controlPr defaultSize="0" autoFill="0" autoLine="0" autoPict="0">
                <anchor moveWithCells="1">
                  <from>
                    <xdr:col>6</xdr:col>
                    <xdr:colOff>638175</xdr:colOff>
                    <xdr:row>17</xdr:row>
                    <xdr:rowOff>0</xdr:rowOff>
                  </from>
                  <to>
                    <xdr:col>6</xdr:col>
                    <xdr:colOff>1438275</xdr:colOff>
                    <xdr:row>18</xdr:row>
                    <xdr:rowOff>19050</xdr:rowOff>
                  </to>
                </anchor>
              </controlPr>
            </control>
          </mc:Choice>
        </mc:AlternateContent>
        <mc:AlternateContent xmlns:mc="http://schemas.openxmlformats.org/markup-compatibility/2006">
          <mc:Choice Requires="x14">
            <control shapeId="41111" r:id="rId149" name="Check Box 151">
              <controlPr defaultSize="0" autoFill="0" autoLine="0" autoPict="0">
                <anchor moveWithCells="1">
                  <from>
                    <xdr:col>6</xdr:col>
                    <xdr:colOff>638175</xdr:colOff>
                    <xdr:row>18</xdr:row>
                    <xdr:rowOff>0</xdr:rowOff>
                  </from>
                  <to>
                    <xdr:col>6</xdr:col>
                    <xdr:colOff>1438275</xdr:colOff>
                    <xdr:row>19</xdr:row>
                    <xdr:rowOff>19050</xdr:rowOff>
                  </to>
                </anchor>
              </controlPr>
            </control>
          </mc:Choice>
        </mc:AlternateContent>
        <mc:AlternateContent xmlns:mc="http://schemas.openxmlformats.org/markup-compatibility/2006">
          <mc:Choice Requires="x14">
            <control shapeId="41112" r:id="rId150" name="Check Box 152">
              <controlPr defaultSize="0" autoFill="0" autoLine="0" autoPict="0">
                <anchor moveWithCells="1">
                  <from>
                    <xdr:col>6</xdr:col>
                    <xdr:colOff>638175</xdr:colOff>
                    <xdr:row>19</xdr:row>
                    <xdr:rowOff>0</xdr:rowOff>
                  </from>
                  <to>
                    <xdr:col>6</xdr:col>
                    <xdr:colOff>1438275</xdr:colOff>
                    <xdr:row>20</xdr:row>
                    <xdr:rowOff>19050</xdr:rowOff>
                  </to>
                </anchor>
              </controlPr>
            </control>
          </mc:Choice>
        </mc:AlternateContent>
        <mc:AlternateContent xmlns:mc="http://schemas.openxmlformats.org/markup-compatibility/2006">
          <mc:Choice Requires="x14">
            <control shapeId="41113" r:id="rId151" name="Check Box 153">
              <controlPr defaultSize="0" autoFill="0" autoLine="0" autoPict="0">
                <anchor moveWithCells="1">
                  <from>
                    <xdr:col>6</xdr:col>
                    <xdr:colOff>638175</xdr:colOff>
                    <xdr:row>20</xdr:row>
                    <xdr:rowOff>0</xdr:rowOff>
                  </from>
                  <to>
                    <xdr:col>6</xdr:col>
                    <xdr:colOff>1438275</xdr:colOff>
                    <xdr:row>21</xdr:row>
                    <xdr:rowOff>19050</xdr:rowOff>
                  </to>
                </anchor>
              </controlPr>
            </control>
          </mc:Choice>
        </mc:AlternateContent>
        <mc:AlternateContent xmlns:mc="http://schemas.openxmlformats.org/markup-compatibility/2006">
          <mc:Choice Requires="x14">
            <control shapeId="41114" r:id="rId152" name="Check Box 154">
              <controlPr defaultSize="0" autoFill="0" autoLine="0" autoPict="0">
                <anchor moveWithCells="1">
                  <from>
                    <xdr:col>6</xdr:col>
                    <xdr:colOff>638175</xdr:colOff>
                    <xdr:row>21</xdr:row>
                    <xdr:rowOff>0</xdr:rowOff>
                  </from>
                  <to>
                    <xdr:col>6</xdr:col>
                    <xdr:colOff>1438275</xdr:colOff>
                    <xdr:row>22</xdr:row>
                    <xdr:rowOff>19050</xdr:rowOff>
                  </to>
                </anchor>
              </controlPr>
            </control>
          </mc:Choice>
        </mc:AlternateContent>
        <mc:AlternateContent xmlns:mc="http://schemas.openxmlformats.org/markup-compatibility/2006">
          <mc:Choice Requires="x14">
            <control shapeId="41115" r:id="rId153" name="Check Box 155">
              <controlPr defaultSize="0" autoFill="0" autoLine="0" autoPict="0">
                <anchor moveWithCells="1">
                  <from>
                    <xdr:col>6</xdr:col>
                    <xdr:colOff>638175</xdr:colOff>
                    <xdr:row>22</xdr:row>
                    <xdr:rowOff>0</xdr:rowOff>
                  </from>
                  <to>
                    <xdr:col>6</xdr:col>
                    <xdr:colOff>1438275</xdr:colOff>
                    <xdr:row>23</xdr:row>
                    <xdr:rowOff>19050</xdr:rowOff>
                  </to>
                </anchor>
              </controlPr>
            </control>
          </mc:Choice>
        </mc:AlternateContent>
        <mc:AlternateContent xmlns:mc="http://schemas.openxmlformats.org/markup-compatibility/2006">
          <mc:Choice Requires="x14">
            <control shapeId="41116" r:id="rId154" name="Check Box 156">
              <controlPr defaultSize="0" autoFill="0" autoLine="0" autoPict="0">
                <anchor moveWithCells="1">
                  <from>
                    <xdr:col>6</xdr:col>
                    <xdr:colOff>638175</xdr:colOff>
                    <xdr:row>23</xdr:row>
                    <xdr:rowOff>0</xdr:rowOff>
                  </from>
                  <to>
                    <xdr:col>6</xdr:col>
                    <xdr:colOff>1438275</xdr:colOff>
                    <xdr:row>24</xdr:row>
                    <xdr:rowOff>19050</xdr:rowOff>
                  </to>
                </anchor>
              </controlPr>
            </control>
          </mc:Choice>
        </mc:AlternateContent>
        <mc:AlternateContent xmlns:mc="http://schemas.openxmlformats.org/markup-compatibility/2006">
          <mc:Choice Requires="x14">
            <control shapeId="41117" r:id="rId155" name="Check Box 157">
              <controlPr defaultSize="0" autoFill="0" autoLine="0" autoPict="0">
                <anchor moveWithCells="1">
                  <from>
                    <xdr:col>6</xdr:col>
                    <xdr:colOff>638175</xdr:colOff>
                    <xdr:row>24</xdr:row>
                    <xdr:rowOff>0</xdr:rowOff>
                  </from>
                  <to>
                    <xdr:col>6</xdr:col>
                    <xdr:colOff>1438275</xdr:colOff>
                    <xdr:row>25</xdr:row>
                    <xdr:rowOff>19050</xdr:rowOff>
                  </to>
                </anchor>
              </controlPr>
            </control>
          </mc:Choice>
        </mc:AlternateContent>
        <mc:AlternateContent xmlns:mc="http://schemas.openxmlformats.org/markup-compatibility/2006">
          <mc:Choice Requires="x14">
            <control shapeId="41118" r:id="rId156" name="Check Box 158">
              <controlPr defaultSize="0" autoFill="0" autoLine="0" autoPict="0">
                <anchor moveWithCells="1">
                  <from>
                    <xdr:col>6</xdr:col>
                    <xdr:colOff>638175</xdr:colOff>
                    <xdr:row>25</xdr:row>
                    <xdr:rowOff>0</xdr:rowOff>
                  </from>
                  <to>
                    <xdr:col>6</xdr:col>
                    <xdr:colOff>1438275</xdr:colOff>
                    <xdr:row>26</xdr:row>
                    <xdr:rowOff>19050</xdr:rowOff>
                  </to>
                </anchor>
              </controlPr>
            </control>
          </mc:Choice>
        </mc:AlternateContent>
        <mc:AlternateContent xmlns:mc="http://schemas.openxmlformats.org/markup-compatibility/2006">
          <mc:Choice Requires="x14">
            <control shapeId="41119" r:id="rId157" name="Check Box 159">
              <controlPr defaultSize="0" autoFill="0" autoLine="0" autoPict="0">
                <anchor moveWithCells="1">
                  <from>
                    <xdr:col>6</xdr:col>
                    <xdr:colOff>638175</xdr:colOff>
                    <xdr:row>26</xdr:row>
                    <xdr:rowOff>0</xdr:rowOff>
                  </from>
                  <to>
                    <xdr:col>6</xdr:col>
                    <xdr:colOff>1438275</xdr:colOff>
                    <xdr:row>27</xdr:row>
                    <xdr:rowOff>19050</xdr:rowOff>
                  </to>
                </anchor>
              </controlPr>
            </control>
          </mc:Choice>
        </mc:AlternateContent>
        <mc:AlternateContent xmlns:mc="http://schemas.openxmlformats.org/markup-compatibility/2006">
          <mc:Choice Requires="x14">
            <control shapeId="41120" r:id="rId158" name="Check Box 160">
              <controlPr defaultSize="0" autoFill="0" autoLine="0" autoPict="0">
                <anchor moveWithCells="1">
                  <from>
                    <xdr:col>6</xdr:col>
                    <xdr:colOff>638175</xdr:colOff>
                    <xdr:row>27</xdr:row>
                    <xdr:rowOff>0</xdr:rowOff>
                  </from>
                  <to>
                    <xdr:col>6</xdr:col>
                    <xdr:colOff>1438275</xdr:colOff>
                    <xdr:row>28</xdr:row>
                    <xdr:rowOff>19050</xdr:rowOff>
                  </to>
                </anchor>
              </controlPr>
            </control>
          </mc:Choice>
        </mc:AlternateContent>
        <mc:AlternateContent xmlns:mc="http://schemas.openxmlformats.org/markup-compatibility/2006">
          <mc:Choice Requires="x14">
            <control shapeId="41121" r:id="rId159" name="Check Box 161">
              <controlPr defaultSize="0" autoFill="0" autoLine="0" autoPict="0">
                <anchor moveWithCells="1">
                  <from>
                    <xdr:col>6</xdr:col>
                    <xdr:colOff>638175</xdr:colOff>
                    <xdr:row>28</xdr:row>
                    <xdr:rowOff>0</xdr:rowOff>
                  </from>
                  <to>
                    <xdr:col>6</xdr:col>
                    <xdr:colOff>1438275</xdr:colOff>
                    <xdr:row>29</xdr:row>
                    <xdr:rowOff>19050</xdr:rowOff>
                  </to>
                </anchor>
              </controlPr>
            </control>
          </mc:Choice>
        </mc:AlternateContent>
        <mc:AlternateContent xmlns:mc="http://schemas.openxmlformats.org/markup-compatibility/2006">
          <mc:Choice Requires="x14">
            <control shapeId="41122" r:id="rId160" name="Check Box 162">
              <controlPr defaultSize="0" autoFill="0" autoLine="0" autoPict="0">
                <anchor moveWithCells="1">
                  <from>
                    <xdr:col>6</xdr:col>
                    <xdr:colOff>638175</xdr:colOff>
                    <xdr:row>29</xdr:row>
                    <xdr:rowOff>0</xdr:rowOff>
                  </from>
                  <to>
                    <xdr:col>6</xdr:col>
                    <xdr:colOff>1438275</xdr:colOff>
                    <xdr:row>30</xdr:row>
                    <xdr:rowOff>19050</xdr:rowOff>
                  </to>
                </anchor>
              </controlPr>
            </control>
          </mc:Choice>
        </mc:AlternateContent>
        <mc:AlternateContent xmlns:mc="http://schemas.openxmlformats.org/markup-compatibility/2006">
          <mc:Choice Requires="x14">
            <control shapeId="41123" r:id="rId161" name="Check Box 163">
              <controlPr defaultSize="0" autoFill="0" autoLine="0" autoPict="0">
                <anchor moveWithCells="1">
                  <from>
                    <xdr:col>6</xdr:col>
                    <xdr:colOff>638175</xdr:colOff>
                    <xdr:row>30</xdr:row>
                    <xdr:rowOff>0</xdr:rowOff>
                  </from>
                  <to>
                    <xdr:col>6</xdr:col>
                    <xdr:colOff>1438275</xdr:colOff>
                    <xdr:row>31</xdr:row>
                    <xdr:rowOff>19050</xdr:rowOff>
                  </to>
                </anchor>
              </controlPr>
            </control>
          </mc:Choice>
        </mc:AlternateContent>
        <mc:AlternateContent xmlns:mc="http://schemas.openxmlformats.org/markup-compatibility/2006">
          <mc:Choice Requires="x14">
            <control shapeId="41124" r:id="rId162" name="Check Box 164">
              <controlPr defaultSize="0" autoFill="0" autoLine="0" autoPict="0">
                <anchor moveWithCells="1">
                  <from>
                    <xdr:col>6</xdr:col>
                    <xdr:colOff>638175</xdr:colOff>
                    <xdr:row>31</xdr:row>
                    <xdr:rowOff>0</xdr:rowOff>
                  </from>
                  <to>
                    <xdr:col>6</xdr:col>
                    <xdr:colOff>1438275</xdr:colOff>
                    <xdr:row>32</xdr:row>
                    <xdr:rowOff>19050</xdr:rowOff>
                  </to>
                </anchor>
              </controlPr>
            </control>
          </mc:Choice>
        </mc:AlternateContent>
        <mc:AlternateContent xmlns:mc="http://schemas.openxmlformats.org/markup-compatibility/2006">
          <mc:Choice Requires="x14">
            <control shapeId="41125" r:id="rId163" name="Check Box 165">
              <controlPr defaultSize="0" autoFill="0" autoLine="0" autoPict="0">
                <anchor moveWithCells="1">
                  <from>
                    <xdr:col>6</xdr:col>
                    <xdr:colOff>638175</xdr:colOff>
                    <xdr:row>32</xdr:row>
                    <xdr:rowOff>0</xdr:rowOff>
                  </from>
                  <to>
                    <xdr:col>6</xdr:col>
                    <xdr:colOff>1438275</xdr:colOff>
                    <xdr:row>33</xdr:row>
                    <xdr:rowOff>19050</xdr:rowOff>
                  </to>
                </anchor>
              </controlPr>
            </control>
          </mc:Choice>
        </mc:AlternateContent>
        <mc:AlternateContent xmlns:mc="http://schemas.openxmlformats.org/markup-compatibility/2006">
          <mc:Choice Requires="x14">
            <control shapeId="41126" r:id="rId164" name="Check Box 166">
              <controlPr defaultSize="0" autoFill="0" autoLine="0" autoPict="0">
                <anchor moveWithCells="1">
                  <from>
                    <xdr:col>6</xdr:col>
                    <xdr:colOff>638175</xdr:colOff>
                    <xdr:row>33</xdr:row>
                    <xdr:rowOff>0</xdr:rowOff>
                  </from>
                  <to>
                    <xdr:col>6</xdr:col>
                    <xdr:colOff>1438275</xdr:colOff>
                    <xdr:row>34</xdr:row>
                    <xdr:rowOff>19050</xdr:rowOff>
                  </to>
                </anchor>
              </controlPr>
            </control>
          </mc:Choice>
        </mc:AlternateContent>
        <mc:AlternateContent xmlns:mc="http://schemas.openxmlformats.org/markup-compatibility/2006">
          <mc:Choice Requires="x14">
            <control shapeId="41127" r:id="rId165" name="Check Box 167">
              <controlPr defaultSize="0" autoFill="0" autoLine="0" autoPict="0">
                <anchor moveWithCells="1">
                  <from>
                    <xdr:col>6</xdr:col>
                    <xdr:colOff>638175</xdr:colOff>
                    <xdr:row>34</xdr:row>
                    <xdr:rowOff>0</xdr:rowOff>
                  </from>
                  <to>
                    <xdr:col>6</xdr:col>
                    <xdr:colOff>1438275</xdr:colOff>
                    <xdr:row>35</xdr:row>
                    <xdr:rowOff>19050</xdr:rowOff>
                  </to>
                </anchor>
              </controlPr>
            </control>
          </mc:Choice>
        </mc:AlternateContent>
        <mc:AlternateContent xmlns:mc="http://schemas.openxmlformats.org/markup-compatibility/2006">
          <mc:Choice Requires="x14">
            <control shapeId="41128" r:id="rId166" name="Check Box 168">
              <controlPr defaultSize="0" autoFill="0" autoLine="0" autoPict="0">
                <anchor moveWithCells="1">
                  <from>
                    <xdr:col>6</xdr:col>
                    <xdr:colOff>638175</xdr:colOff>
                    <xdr:row>35</xdr:row>
                    <xdr:rowOff>0</xdr:rowOff>
                  </from>
                  <to>
                    <xdr:col>6</xdr:col>
                    <xdr:colOff>1438275</xdr:colOff>
                    <xdr:row>36</xdr:row>
                    <xdr:rowOff>19050</xdr:rowOff>
                  </to>
                </anchor>
              </controlPr>
            </control>
          </mc:Choice>
        </mc:AlternateContent>
        <mc:AlternateContent xmlns:mc="http://schemas.openxmlformats.org/markup-compatibility/2006">
          <mc:Choice Requires="x14">
            <control shapeId="41130" r:id="rId167" name="Check Box 170">
              <controlPr defaultSize="0" autoFill="0" autoLine="0" autoPict="0">
                <anchor moveWithCells="1">
                  <from>
                    <xdr:col>4</xdr:col>
                    <xdr:colOff>638175</xdr:colOff>
                    <xdr:row>36</xdr:row>
                    <xdr:rowOff>0</xdr:rowOff>
                  </from>
                  <to>
                    <xdr:col>4</xdr:col>
                    <xdr:colOff>1438275</xdr:colOff>
                    <xdr:row>37</xdr:row>
                    <xdr:rowOff>19050</xdr:rowOff>
                  </to>
                </anchor>
              </controlPr>
            </control>
          </mc:Choice>
        </mc:AlternateContent>
        <mc:AlternateContent xmlns:mc="http://schemas.openxmlformats.org/markup-compatibility/2006">
          <mc:Choice Requires="x14">
            <control shapeId="41131" r:id="rId168" name="Check Box 171">
              <controlPr defaultSize="0" autoFill="0" autoLine="0" autoPict="0">
                <anchor moveWithCells="1">
                  <from>
                    <xdr:col>5</xdr:col>
                    <xdr:colOff>628650</xdr:colOff>
                    <xdr:row>36</xdr:row>
                    <xdr:rowOff>0</xdr:rowOff>
                  </from>
                  <to>
                    <xdr:col>5</xdr:col>
                    <xdr:colOff>1485900</xdr:colOff>
                    <xdr:row>37</xdr:row>
                    <xdr:rowOff>19050</xdr:rowOff>
                  </to>
                </anchor>
              </controlPr>
            </control>
          </mc:Choice>
        </mc:AlternateContent>
        <mc:AlternateContent xmlns:mc="http://schemas.openxmlformats.org/markup-compatibility/2006">
          <mc:Choice Requires="x14">
            <control shapeId="41132" r:id="rId169" name="Check Box 172">
              <controlPr defaultSize="0" autoFill="0" autoLine="0" autoPict="0">
                <anchor moveWithCells="1">
                  <from>
                    <xdr:col>6</xdr:col>
                    <xdr:colOff>638175</xdr:colOff>
                    <xdr:row>36</xdr:row>
                    <xdr:rowOff>0</xdr:rowOff>
                  </from>
                  <to>
                    <xdr:col>6</xdr:col>
                    <xdr:colOff>1466850</xdr:colOff>
                    <xdr:row>37</xdr:row>
                    <xdr:rowOff>19050</xdr:rowOff>
                  </to>
                </anchor>
              </controlPr>
            </control>
          </mc:Choice>
        </mc:AlternateContent>
        <mc:AlternateContent xmlns:mc="http://schemas.openxmlformats.org/markup-compatibility/2006">
          <mc:Choice Requires="x14">
            <control shapeId="41134" r:id="rId170" name="Check Box 174">
              <controlPr defaultSize="0" autoFill="0" autoLine="0" autoPict="0">
                <anchor moveWithCells="1">
                  <from>
                    <xdr:col>3</xdr:col>
                    <xdr:colOff>304800</xdr:colOff>
                    <xdr:row>40</xdr:row>
                    <xdr:rowOff>180975</xdr:rowOff>
                  </from>
                  <to>
                    <xdr:col>3</xdr:col>
                    <xdr:colOff>1104900</xdr:colOff>
                    <xdr:row>41</xdr:row>
                    <xdr:rowOff>133350</xdr:rowOff>
                  </to>
                </anchor>
              </controlPr>
            </control>
          </mc:Choice>
        </mc:AlternateContent>
        <mc:AlternateContent xmlns:mc="http://schemas.openxmlformats.org/markup-compatibility/2006">
          <mc:Choice Requires="x14">
            <control shapeId="41135" r:id="rId171" name="Check Box 175">
              <controlPr defaultSize="0" autoFill="0" autoLine="0" autoPict="0">
                <anchor moveWithCells="1">
                  <from>
                    <xdr:col>3</xdr:col>
                    <xdr:colOff>295275</xdr:colOff>
                    <xdr:row>43</xdr:row>
                    <xdr:rowOff>19050</xdr:rowOff>
                  </from>
                  <to>
                    <xdr:col>3</xdr:col>
                    <xdr:colOff>1095375</xdr:colOff>
                    <xdr:row>43</xdr:row>
                    <xdr:rowOff>209550</xdr:rowOff>
                  </to>
                </anchor>
              </controlPr>
            </control>
          </mc:Choice>
        </mc:AlternateContent>
        <mc:AlternateContent xmlns:mc="http://schemas.openxmlformats.org/markup-compatibility/2006">
          <mc:Choice Requires="x14">
            <control shapeId="41136" r:id="rId172" name="Check Box 176">
              <controlPr defaultSize="0" autoFill="0" autoLine="0" autoPict="0">
                <anchor moveWithCells="1">
                  <from>
                    <xdr:col>3</xdr:col>
                    <xdr:colOff>295275</xdr:colOff>
                    <xdr:row>45</xdr:row>
                    <xdr:rowOff>19050</xdr:rowOff>
                  </from>
                  <to>
                    <xdr:col>3</xdr:col>
                    <xdr:colOff>1095375</xdr:colOff>
                    <xdr:row>45</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K236"/>
  <sheetViews>
    <sheetView zoomScale="90" zoomScaleNormal="90" workbookViewId="0"/>
  </sheetViews>
  <sheetFormatPr defaultColWidth="0" defaultRowHeight="15" zeroHeight="1" x14ac:dyDescent="0.25"/>
  <cols>
    <col min="1" max="1" width="6.42578125" style="568" customWidth="1"/>
    <col min="2" max="2" width="19.42578125" style="559" customWidth="1"/>
    <col min="3" max="3" width="29.42578125" style="559" customWidth="1"/>
    <col min="4" max="4" width="69.28515625" style="559" customWidth="1"/>
    <col min="5" max="5" width="26.5703125" style="559" customWidth="1"/>
    <col min="6" max="6" width="27.7109375" style="559" customWidth="1"/>
    <col min="7" max="7" width="33.5703125" style="559" customWidth="1"/>
    <col min="8" max="8" width="27.5703125" style="573" customWidth="1"/>
    <col min="9" max="9" width="8.7109375" style="574" hidden="1" customWidth="1"/>
    <col min="10" max="37" width="8.7109375" style="516" hidden="1" customWidth="1"/>
    <col min="38" max="16384" width="8.7109375" style="517" hidden="1"/>
  </cols>
  <sheetData>
    <row r="1" spans="1:13" x14ac:dyDescent="0.25">
      <c r="A1" s="510" t="s">
        <v>1428</v>
      </c>
      <c r="B1" s="511"/>
      <c r="C1" s="512"/>
      <c r="D1" s="512"/>
      <c r="E1" s="512"/>
      <c r="F1" s="512"/>
      <c r="G1" s="512"/>
      <c r="H1" s="513"/>
      <c r="I1" s="514"/>
      <c r="J1" s="515"/>
      <c r="K1" s="515"/>
      <c r="L1" s="515"/>
      <c r="M1" s="515"/>
    </row>
    <row r="2" spans="1:13" ht="9" customHeight="1" x14ac:dyDescent="0.25">
      <c r="A2" s="518"/>
      <c r="B2" s="511"/>
      <c r="C2" s="512"/>
      <c r="D2" s="512"/>
      <c r="E2" s="512"/>
      <c r="F2" s="512"/>
      <c r="G2" s="512"/>
      <c r="H2" s="513" t="s">
        <v>371</v>
      </c>
      <c r="I2" s="514"/>
      <c r="J2" s="515"/>
      <c r="K2" s="515"/>
      <c r="L2" s="515"/>
      <c r="M2" s="515"/>
    </row>
    <row r="3" spans="1:13" x14ac:dyDescent="0.25">
      <c r="A3" s="499">
        <v>13</v>
      </c>
      <c r="B3" s="519" t="s">
        <v>1432</v>
      </c>
      <c r="C3" s="359"/>
      <c r="D3" s="512"/>
      <c r="E3" s="520"/>
      <c r="F3" s="512"/>
      <c r="G3" s="512"/>
      <c r="H3" s="442" t="s">
        <v>387</v>
      </c>
      <c r="I3" s="514"/>
      <c r="J3" s="515"/>
      <c r="K3" s="515"/>
      <c r="L3" s="515"/>
      <c r="M3" s="515"/>
    </row>
    <row r="4" spans="1:13" x14ac:dyDescent="0.25">
      <c r="A4" s="511"/>
      <c r="B4" s="511"/>
      <c r="C4" s="396" t="s">
        <v>361</v>
      </c>
      <c r="D4" s="426"/>
      <c r="E4" s="521"/>
      <c r="F4" s="512"/>
      <c r="G4" s="512"/>
      <c r="H4" s="513" t="s">
        <v>470</v>
      </c>
      <c r="I4" s="514"/>
      <c r="J4" s="515"/>
      <c r="K4" s="515"/>
      <c r="L4" s="515"/>
      <c r="M4" s="515"/>
    </row>
    <row r="5" spans="1:13" x14ac:dyDescent="0.25">
      <c r="A5" s="511"/>
      <c r="B5" s="511"/>
      <c r="C5" s="367" t="str">
        <f>IF(D4=ApprovalLookups!A2,ApprovalLookups!B2,IF(D4=ApprovalLookups!A3,ApprovalLookups!B3,ApprovalLookups!B4))</f>
        <v>NOAP</v>
      </c>
      <c r="D5" s="512"/>
      <c r="E5" s="512"/>
      <c r="F5" s="512"/>
      <c r="G5" s="522"/>
      <c r="H5" s="513" t="s">
        <v>523</v>
      </c>
      <c r="I5" s="514"/>
      <c r="J5" s="515"/>
      <c r="K5" s="515"/>
      <c r="L5" s="515"/>
      <c r="M5" s="515"/>
    </row>
    <row r="6" spans="1:13" x14ac:dyDescent="0.25">
      <c r="A6" s="511"/>
      <c r="B6" s="518"/>
      <c r="C6" s="512"/>
      <c r="D6" s="512"/>
      <c r="E6" s="520"/>
      <c r="F6" s="512"/>
      <c r="G6" s="512"/>
      <c r="H6" s="442"/>
      <c r="I6" s="514"/>
      <c r="J6" s="515"/>
      <c r="K6" s="515"/>
      <c r="L6" s="515"/>
      <c r="M6" s="515"/>
    </row>
    <row r="7" spans="1:13" ht="14.65" customHeight="1" x14ac:dyDescent="0.25">
      <c r="A7" s="511"/>
      <c r="B7" s="511"/>
      <c r="C7" s="396" t="s">
        <v>355</v>
      </c>
      <c r="D7" s="426"/>
      <c r="E7" s="521"/>
      <c r="F7" s="512"/>
      <c r="G7" s="512"/>
      <c r="H7" s="523" t="s">
        <v>1130</v>
      </c>
      <c r="I7" s="514"/>
      <c r="J7" s="515"/>
      <c r="K7" s="515"/>
      <c r="L7" s="515"/>
      <c r="M7" s="515"/>
    </row>
    <row r="8" spans="1:13" x14ac:dyDescent="0.25">
      <c r="A8" s="511"/>
      <c r="B8" s="511"/>
      <c r="C8" s="361">
        <f>IF(D7=ApprovalLookups!C2,ApprovalLookups!D2,IF(D7=ApprovalLookups!C3,ApprovalLookups!D3,IF(D7=ApprovalLookups!C4,ApprovalLookups!D4,IF(D7=ApprovalLookups!C5,ApprovalLookups!D5,0))))</f>
        <v>0</v>
      </c>
      <c r="D8" s="512"/>
      <c r="E8" s="512"/>
      <c r="F8" s="512"/>
      <c r="G8" s="524"/>
      <c r="H8" s="523" t="s">
        <v>528</v>
      </c>
      <c r="I8" s="514"/>
      <c r="J8" s="515"/>
      <c r="K8" s="515"/>
      <c r="L8" s="515"/>
      <c r="M8" s="515"/>
    </row>
    <row r="9" spans="1:13" x14ac:dyDescent="0.25">
      <c r="A9" s="511"/>
      <c r="B9" s="511"/>
      <c r="C9" s="512"/>
      <c r="D9" s="512"/>
      <c r="E9" s="512"/>
      <c r="F9" s="512"/>
      <c r="G9" s="512"/>
      <c r="H9" s="513"/>
      <c r="I9" s="514"/>
      <c r="J9" s="515"/>
      <c r="K9" s="515"/>
      <c r="L9" s="515"/>
      <c r="M9" s="515"/>
    </row>
    <row r="10" spans="1:13" x14ac:dyDescent="0.25">
      <c r="A10" s="511"/>
      <c r="B10" s="511"/>
      <c r="C10" s="512"/>
      <c r="D10" s="512"/>
      <c r="E10" s="512"/>
      <c r="F10" s="512"/>
      <c r="G10" s="512"/>
      <c r="H10" s="513"/>
      <c r="I10" s="514"/>
      <c r="J10" s="515"/>
      <c r="K10" s="515"/>
      <c r="L10" s="515"/>
      <c r="M10" s="515"/>
    </row>
    <row r="11" spans="1:13" x14ac:dyDescent="0.25">
      <c r="A11" s="525"/>
      <c r="B11" s="512"/>
      <c r="C11" s="526" t="s">
        <v>196</v>
      </c>
      <c r="D11" s="527"/>
      <c r="E11" s="528" t="s">
        <v>190</v>
      </c>
      <c r="F11" s="426"/>
      <c r="G11" s="361" t="s">
        <v>429</v>
      </c>
      <c r="H11" s="361" t="s">
        <v>431</v>
      </c>
      <c r="I11" s="514"/>
      <c r="J11" s="515"/>
      <c r="K11" s="515"/>
      <c r="L11" s="515"/>
      <c r="M11" s="515"/>
    </row>
    <row r="12" spans="1:13" x14ac:dyDescent="0.25">
      <c r="A12" s="525"/>
      <c r="B12" s="512"/>
      <c r="C12" s="526" t="s">
        <v>197</v>
      </c>
      <c r="D12" s="527"/>
      <c r="E12" s="528" t="s">
        <v>191</v>
      </c>
      <c r="F12" s="426"/>
      <c r="G12" s="361" t="s">
        <v>430</v>
      </c>
      <c r="H12" s="361" t="s">
        <v>431</v>
      </c>
      <c r="I12" s="514"/>
      <c r="J12" s="515"/>
      <c r="K12" s="515"/>
      <c r="L12" s="515"/>
      <c r="M12" s="515"/>
    </row>
    <row r="13" spans="1:13" hidden="1" x14ac:dyDescent="0.25">
      <c r="A13" s="529"/>
      <c r="B13" s="512"/>
      <c r="C13" s="530"/>
      <c r="D13" s="530"/>
      <c r="E13" s="531"/>
      <c r="F13" s="532"/>
      <c r="G13" s="515"/>
      <c r="H13" s="533" t="s">
        <v>1129</v>
      </c>
      <c r="I13" s="514"/>
      <c r="J13" s="515"/>
      <c r="K13" s="515"/>
      <c r="L13" s="515"/>
      <c r="M13" s="515"/>
    </row>
    <row r="14" spans="1:13" hidden="1" x14ac:dyDescent="0.25">
      <c r="A14" s="529"/>
      <c r="B14" s="512"/>
      <c r="C14" s="530"/>
      <c r="D14" s="530"/>
      <c r="E14" s="531"/>
      <c r="F14" s="532"/>
      <c r="G14" s="531"/>
      <c r="H14" s="533" t="s">
        <v>1128</v>
      </c>
      <c r="I14" s="514"/>
      <c r="J14" s="515"/>
      <c r="K14" s="515"/>
      <c r="L14" s="515"/>
      <c r="M14" s="515"/>
    </row>
    <row r="15" spans="1:13" hidden="1" x14ac:dyDescent="0.25">
      <c r="A15" s="529"/>
      <c r="B15" s="512"/>
      <c r="C15" s="530"/>
      <c r="D15" s="530"/>
      <c r="E15" s="531"/>
      <c r="F15" s="532"/>
      <c r="G15" s="531"/>
      <c r="H15" s="533" t="s">
        <v>1127</v>
      </c>
      <c r="I15" s="514"/>
      <c r="J15" s="515"/>
      <c r="K15" s="515"/>
      <c r="L15" s="515"/>
      <c r="M15" s="515"/>
    </row>
    <row r="16" spans="1:13" hidden="1" x14ac:dyDescent="0.25">
      <c r="A16" s="529"/>
      <c r="B16" s="512"/>
      <c r="C16" s="530"/>
      <c r="D16" s="530"/>
      <c r="E16" s="531"/>
      <c r="F16" s="532"/>
      <c r="G16" s="531"/>
      <c r="H16" s="533" t="s">
        <v>426</v>
      </c>
      <c r="I16" s="514"/>
      <c r="J16" s="515"/>
      <c r="K16" s="515"/>
      <c r="L16" s="515"/>
      <c r="M16" s="515"/>
    </row>
    <row r="17" spans="1:13" hidden="1" x14ac:dyDescent="0.25">
      <c r="A17" s="529"/>
      <c r="B17" s="512"/>
      <c r="C17" s="530"/>
      <c r="D17" s="530"/>
      <c r="E17" s="531"/>
      <c r="F17" s="532"/>
      <c r="G17" s="515"/>
      <c r="H17" s="533" t="s">
        <v>425</v>
      </c>
      <c r="I17" s="514"/>
      <c r="J17" s="515"/>
      <c r="K17" s="515"/>
      <c r="L17" s="515"/>
      <c r="M17" s="515"/>
    </row>
    <row r="18" spans="1:13" ht="42.6" hidden="1" customHeight="1" x14ac:dyDescent="0.25">
      <c r="A18" s="534"/>
      <c r="B18" s="535"/>
      <c r="C18" s="530"/>
      <c r="D18" s="530"/>
      <c r="E18" s="536"/>
      <c r="F18" s="537"/>
      <c r="G18" s="515"/>
      <c r="H18" s="533" t="s">
        <v>1126</v>
      </c>
      <c r="I18" s="514"/>
      <c r="J18" s="515"/>
      <c r="K18" s="515"/>
      <c r="L18" s="515"/>
      <c r="M18" s="515"/>
    </row>
    <row r="19" spans="1:13" hidden="1" x14ac:dyDescent="0.25">
      <c r="A19" s="518"/>
      <c r="B19" s="511"/>
      <c r="C19" s="530"/>
      <c r="D19" s="530"/>
      <c r="E19" s="531"/>
      <c r="F19" s="515"/>
      <c r="G19" s="515"/>
      <c r="H19" s="538" t="s">
        <v>1125</v>
      </c>
      <c r="I19" s="514"/>
      <c r="J19" s="515"/>
      <c r="K19" s="515"/>
      <c r="L19" s="515"/>
      <c r="M19" s="515"/>
    </row>
    <row r="20" spans="1:13" hidden="1" x14ac:dyDescent="0.25">
      <c r="A20" s="518"/>
      <c r="B20" s="511"/>
      <c r="C20" s="530"/>
      <c r="D20" s="530"/>
      <c r="E20" s="531"/>
      <c r="F20" s="515"/>
      <c r="G20" s="515"/>
      <c r="H20" s="538" t="s">
        <v>1125</v>
      </c>
      <c r="I20" s="514"/>
      <c r="J20" s="515"/>
      <c r="K20" s="515"/>
      <c r="L20" s="515"/>
      <c r="M20" s="515"/>
    </row>
    <row r="21" spans="1:13" x14ac:dyDescent="0.25">
      <c r="A21" s="518"/>
      <c r="B21" s="511"/>
      <c r="C21" s="539"/>
      <c r="D21" s="540"/>
      <c r="E21" s="541"/>
      <c r="F21" s="512"/>
      <c r="G21" s="512"/>
      <c r="H21" s="513"/>
      <c r="I21" s="514"/>
      <c r="J21" s="515"/>
      <c r="K21" s="515"/>
      <c r="L21" s="515"/>
      <c r="M21" s="515"/>
    </row>
    <row r="22" spans="1:13" x14ac:dyDescent="0.25">
      <c r="A22" s="511"/>
      <c r="B22" s="512"/>
      <c r="C22" s="512"/>
      <c r="D22" s="512"/>
      <c r="E22" s="512"/>
      <c r="F22" s="512"/>
      <c r="G22" s="512"/>
      <c r="H22" s="513"/>
      <c r="I22" s="514"/>
      <c r="J22" s="515"/>
      <c r="K22" s="515"/>
      <c r="L22" s="515"/>
      <c r="M22" s="515"/>
    </row>
    <row r="23" spans="1:13" x14ac:dyDescent="0.25">
      <c r="A23" s="444">
        <v>14</v>
      </c>
      <c r="B23" s="363" t="s">
        <v>1455</v>
      </c>
      <c r="C23" s="512"/>
      <c r="D23" s="512"/>
      <c r="E23" s="512"/>
      <c r="F23" s="512"/>
      <c r="G23" s="512"/>
      <c r="H23" s="513"/>
      <c r="I23" s="514"/>
      <c r="J23" s="515"/>
      <c r="K23" s="515"/>
      <c r="L23" s="515"/>
      <c r="M23" s="515"/>
    </row>
    <row r="24" spans="1:13" x14ac:dyDescent="0.25">
      <c r="A24" s="542"/>
      <c r="B24" s="512"/>
      <c r="C24" s="543" t="s">
        <v>19</v>
      </c>
      <c r="D24" s="457" t="s">
        <v>20</v>
      </c>
      <c r="E24" s="544"/>
      <c r="F24" s="541"/>
      <c r="G24" s="512"/>
      <c r="H24" s="545" t="s">
        <v>445</v>
      </c>
      <c r="I24" s="514"/>
      <c r="J24" s="515"/>
      <c r="K24" s="515"/>
      <c r="L24" s="515"/>
      <c r="M24" s="515"/>
    </row>
    <row r="25" spans="1:13" x14ac:dyDescent="0.25">
      <c r="A25" s="542"/>
      <c r="B25" s="512"/>
      <c r="C25" s="512"/>
      <c r="D25" s="457" t="s">
        <v>21</v>
      </c>
      <c r="E25" s="544"/>
      <c r="F25" s="541"/>
      <c r="G25" s="512"/>
      <c r="H25" s="545" t="s">
        <v>445</v>
      </c>
      <c r="I25" s="514"/>
      <c r="J25" s="515"/>
      <c r="K25" s="515"/>
      <c r="L25" s="515"/>
      <c r="M25" s="515"/>
    </row>
    <row r="26" spans="1:13" x14ac:dyDescent="0.25">
      <c r="A26" s="542"/>
      <c r="B26" s="512"/>
      <c r="C26" s="512"/>
      <c r="D26" s="457" t="s">
        <v>22</v>
      </c>
      <c r="E26" s="544"/>
      <c r="F26" s="541"/>
      <c r="G26" s="512"/>
      <c r="H26" s="545" t="s">
        <v>445</v>
      </c>
      <c r="I26" s="514"/>
      <c r="J26" s="515"/>
      <c r="K26" s="515"/>
      <c r="L26" s="515"/>
      <c r="M26" s="515"/>
    </row>
    <row r="27" spans="1:13" x14ac:dyDescent="0.25">
      <c r="A27" s="542"/>
      <c r="B27" s="512"/>
      <c r="C27" s="512"/>
      <c r="D27" s="457" t="s">
        <v>23</v>
      </c>
      <c r="E27" s="544"/>
      <c r="F27" s="541"/>
      <c r="G27" s="512"/>
      <c r="H27" s="545" t="s">
        <v>445</v>
      </c>
      <c r="I27" s="514"/>
      <c r="J27" s="515"/>
      <c r="K27" s="515"/>
      <c r="L27" s="515"/>
      <c r="M27" s="515"/>
    </row>
    <row r="28" spans="1:13" x14ac:dyDescent="0.25">
      <c r="A28" s="542"/>
      <c r="B28" s="512"/>
      <c r="C28" s="512"/>
      <c r="D28" s="457" t="s">
        <v>24</v>
      </c>
      <c r="E28" s="544"/>
      <c r="F28" s="541"/>
      <c r="G28" s="512"/>
      <c r="H28" s="545" t="s">
        <v>445</v>
      </c>
      <c r="I28" s="514"/>
      <c r="J28" s="515"/>
      <c r="K28" s="515"/>
      <c r="L28" s="515"/>
      <c r="M28" s="515"/>
    </row>
    <row r="29" spans="1:13" x14ac:dyDescent="0.25">
      <c r="A29" s="542"/>
      <c r="B29" s="512"/>
      <c r="C29" s="512"/>
      <c r="D29" s="457" t="s">
        <v>331</v>
      </c>
      <c r="E29" s="544"/>
      <c r="F29" s="541"/>
      <c r="G29" s="512"/>
      <c r="H29" s="545" t="s">
        <v>378</v>
      </c>
      <c r="I29" s="514"/>
      <c r="J29" s="515"/>
      <c r="K29" s="515"/>
      <c r="L29" s="515"/>
      <c r="M29" s="515"/>
    </row>
    <row r="30" spans="1:13" x14ac:dyDescent="0.25">
      <c r="A30" s="542"/>
      <c r="B30" s="512"/>
      <c r="C30" s="512"/>
      <c r="D30" s="546" t="s">
        <v>14</v>
      </c>
      <c r="E30" s="544"/>
      <c r="F30" s="541"/>
      <c r="G30" s="512"/>
      <c r="H30" s="545" t="s">
        <v>445</v>
      </c>
      <c r="I30" s="514"/>
      <c r="J30" s="515"/>
      <c r="K30" s="515"/>
      <c r="L30" s="515"/>
      <c r="M30" s="515"/>
    </row>
    <row r="31" spans="1:13" x14ac:dyDescent="0.25">
      <c r="A31" s="542"/>
      <c r="B31" s="512"/>
      <c r="C31" s="512"/>
      <c r="D31" s="512"/>
      <c r="E31" s="512"/>
      <c r="F31" s="512"/>
      <c r="G31" s="512"/>
      <c r="H31" s="513"/>
      <c r="I31" s="514"/>
      <c r="J31" s="515"/>
      <c r="K31" s="515"/>
      <c r="L31" s="515"/>
      <c r="M31" s="515"/>
    </row>
    <row r="32" spans="1:13" x14ac:dyDescent="0.25">
      <c r="A32" s="444">
        <v>15</v>
      </c>
      <c r="B32" s="363" t="s">
        <v>71</v>
      </c>
      <c r="C32" s="512"/>
      <c r="D32" s="512"/>
      <c r="E32" s="512"/>
      <c r="F32" s="363" t="s">
        <v>1433</v>
      </c>
      <c r="G32" s="512"/>
      <c r="H32" s="513" t="s">
        <v>372</v>
      </c>
      <c r="I32" s="514"/>
      <c r="J32" s="515"/>
      <c r="K32" s="515"/>
      <c r="L32" s="515"/>
      <c r="M32" s="515"/>
    </row>
    <row r="33" spans="1:13" ht="29.25" x14ac:dyDescent="0.25">
      <c r="A33" s="511"/>
      <c r="B33" s="512"/>
      <c r="C33" s="547" t="s">
        <v>7</v>
      </c>
      <c r="D33" s="548"/>
      <c r="E33" s="549" t="s">
        <v>381</v>
      </c>
      <c r="F33" s="457" t="s">
        <v>12</v>
      </c>
      <c r="G33" s="544"/>
      <c r="H33" s="513" t="s">
        <v>1123</v>
      </c>
      <c r="I33" s="514"/>
      <c r="J33" s="515"/>
      <c r="K33" s="515"/>
      <c r="L33" s="515"/>
      <c r="M33" s="515"/>
    </row>
    <row r="34" spans="1:13" x14ac:dyDescent="0.25">
      <c r="A34" s="511"/>
      <c r="B34" s="512"/>
      <c r="C34" s="550" t="s">
        <v>8</v>
      </c>
      <c r="D34" s="544"/>
      <c r="E34" s="367" t="s">
        <v>378</v>
      </c>
      <c r="F34" s="457" t="s">
        <v>13</v>
      </c>
      <c r="G34" s="544"/>
      <c r="H34" s="513" t="s">
        <v>1123</v>
      </c>
      <c r="I34" s="514"/>
      <c r="J34" s="515"/>
      <c r="K34" s="515"/>
      <c r="L34" s="515"/>
      <c r="M34" s="515"/>
    </row>
    <row r="35" spans="1:13" x14ac:dyDescent="0.25">
      <c r="A35" s="511"/>
      <c r="B35" s="512"/>
      <c r="C35" s="547" t="s">
        <v>9</v>
      </c>
      <c r="D35" s="427"/>
      <c r="E35" s="385" t="s">
        <v>379</v>
      </c>
      <c r="F35" s="541"/>
      <c r="G35" s="544"/>
      <c r="H35" s="513" t="s">
        <v>1123</v>
      </c>
      <c r="I35" s="514"/>
      <c r="J35" s="515"/>
      <c r="K35" s="515"/>
      <c r="L35" s="515"/>
      <c r="M35" s="515"/>
    </row>
    <row r="36" spans="1:13" x14ac:dyDescent="0.25">
      <c r="A36" s="511"/>
      <c r="B36" s="512"/>
      <c r="C36" s="551"/>
      <c r="D36" s="540"/>
      <c r="E36" s="385"/>
      <c r="F36" s="541"/>
      <c r="G36" s="544"/>
      <c r="H36" s="513" t="s">
        <v>1123</v>
      </c>
      <c r="I36" s="514"/>
      <c r="J36" s="515"/>
      <c r="K36" s="515"/>
      <c r="L36" s="515"/>
      <c r="M36" s="515"/>
    </row>
    <row r="37" spans="1:13" x14ac:dyDescent="0.25">
      <c r="A37" s="511"/>
      <c r="B37" s="512"/>
      <c r="C37" s="551"/>
      <c r="D37" s="540"/>
      <c r="E37" s="385"/>
      <c r="F37" s="541"/>
      <c r="G37" s="544"/>
      <c r="H37" s="513" t="s">
        <v>1123</v>
      </c>
      <c r="I37" s="514"/>
      <c r="J37" s="515"/>
      <c r="K37" s="515"/>
      <c r="L37" s="515"/>
      <c r="M37" s="515"/>
    </row>
    <row r="38" spans="1:13" x14ac:dyDescent="0.25">
      <c r="A38" s="511"/>
      <c r="B38" s="512"/>
      <c r="C38" s="552" t="s">
        <v>179</v>
      </c>
      <c r="D38" s="553"/>
      <c r="E38" s="361" t="s">
        <v>375</v>
      </c>
      <c r="F38" s="541"/>
      <c r="G38" s="544"/>
      <c r="H38" s="513" t="s">
        <v>1123</v>
      </c>
      <c r="I38" s="554"/>
      <c r="J38" s="531"/>
      <c r="K38" s="515"/>
      <c r="L38" s="515"/>
      <c r="M38" s="515"/>
    </row>
    <row r="39" spans="1:13" x14ac:dyDescent="0.25">
      <c r="A39" s="511"/>
      <c r="B39" s="512"/>
      <c r="C39" s="552" t="s">
        <v>10</v>
      </c>
      <c r="D39" s="544"/>
      <c r="E39" s="361" t="s">
        <v>378</v>
      </c>
      <c r="F39" s="457" t="s">
        <v>14</v>
      </c>
      <c r="G39" s="544"/>
      <c r="H39" s="513" t="s">
        <v>1123</v>
      </c>
      <c r="I39" s="554"/>
      <c r="J39" s="531"/>
      <c r="K39" s="515"/>
      <c r="L39" s="515"/>
      <c r="M39" s="515"/>
    </row>
    <row r="40" spans="1:13" x14ac:dyDescent="0.25">
      <c r="A40" s="511"/>
      <c r="B40" s="512"/>
      <c r="C40" s="552" t="s">
        <v>11</v>
      </c>
      <c r="D40" s="544"/>
      <c r="E40" s="361" t="s">
        <v>378</v>
      </c>
      <c r="F40" s="512"/>
      <c r="G40" s="512"/>
      <c r="H40" s="513"/>
      <c r="I40" s="514"/>
      <c r="J40" s="515"/>
      <c r="K40" s="515"/>
      <c r="L40" s="515"/>
      <c r="M40" s="515"/>
    </row>
    <row r="41" spans="1:13" x14ac:dyDescent="0.25">
      <c r="A41" s="511"/>
      <c r="B41" s="512"/>
      <c r="C41" s="555"/>
      <c r="D41" s="556"/>
      <c r="E41" s="556"/>
      <c r="F41" s="512"/>
      <c r="G41" s="512"/>
      <c r="H41" s="513"/>
      <c r="I41" s="514"/>
      <c r="J41" s="515"/>
      <c r="K41" s="515"/>
      <c r="L41" s="515"/>
      <c r="M41" s="515"/>
    </row>
    <row r="42" spans="1:13" x14ac:dyDescent="0.25">
      <c r="A42" s="511"/>
      <c r="B42" s="512"/>
      <c r="C42" s="512"/>
      <c r="D42" s="512"/>
      <c r="E42" s="512"/>
      <c r="F42" s="512"/>
      <c r="G42" s="512"/>
      <c r="H42" s="513"/>
      <c r="I42" s="554"/>
      <c r="J42" s="531"/>
      <c r="K42" s="515"/>
      <c r="L42" s="515"/>
      <c r="M42" s="515"/>
    </row>
    <row r="43" spans="1:13" x14ac:dyDescent="0.25">
      <c r="A43" s="444">
        <v>16</v>
      </c>
      <c r="B43" s="363" t="s">
        <v>1122</v>
      </c>
      <c r="C43" s="512"/>
      <c r="D43" s="512"/>
      <c r="E43" s="512"/>
      <c r="F43" s="512"/>
      <c r="G43" s="512"/>
      <c r="H43" s="513" t="s">
        <v>443</v>
      </c>
      <c r="I43" s="554"/>
      <c r="J43" s="531"/>
      <c r="K43" s="515"/>
      <c r="L43" s="515"/>
      <c r="M43" s="515"/>
    </row>
    <row r="44" spans="1:13" x14ac:dyDescent="0.25">
      <c r="A44" s="557"/>
      <c r="B44" s="558"/>
      <c r="C44" s="406" t="s">
        <v>1446</v>
      </c>
      <c r="E44" s="501" t="s">
        <v>270</v>
      </c>
      <c r="F44" s="541"/>
      <c r="G44" s="541"/>
      <c r="H44" s="513"/>
      <c r="I44" s="554"/>
      <c r="J44" s="531"/>
      <c r="K44" s="515"/>
      <c r="L44" s="515"/>
      <c r="M44" s="515"/>
    </row>
    <row r="45" spans="1:13" x14ac:dyDescent="0.25">
      <c r="A45" s="511"/>
      <c r="B45" s="512"/>
      <c r="C45" s="508">
        <f>IF(
D45=ApprovalLookups!G1,ApprovalLookups!H1,
IF(
D45=ApprovalLookups!G2,ApprovalLookups!H2,
IF(
D45=ApprovalLookups!G3,ApprovalLookups!H3,
IF(
D45=ApprovalLookups!G4,ApprovalLookups!H4,
IF(
D45=ApprovalLookups!G5,ApprovalLookups!H5,
IF(
D45=ApprovalLookups!G6,ApprovalLookups!H6,
IF(
D45=ApprovalLookups!G7,ApprovalLookups!H7,
IF(
D45=ApprovalLookups!G8,ApprovalLookups!H8,
IF(
D45=ApprovalLookups!G9,ApprovalLookups!H9,
IF(
D45=ApprovalLookups!G10,ApprovalLookups!H10,
IF(
D45=ApprovalLookups!G11,ApprovalLookups!H11,
IF(
D45=ApprovalLookups!G12,ApprovalLookups!H12,
IF(
D45=ApprovalLookups!G13,ApprovalLookups!H13,
IF(
D45=ApprovalLookups!G14,ApprovalLookups!H14,
IF(
D45=ApprovalLookups!G15,ApprovalLookups!H15,
IF(
D45=ApprovalLookups!G16,ApprovalLookups!H16,
IF(
D45=ApprovalLookups!G17,ApprovalLookups!H17,0)))))))))))))))))</f>
        <v>0</v>
      </c>
      <c r="D45" s="560"/>
      <c r="E45" s="593"/>
      <c r="F45" s="397" t="s">
        <v>119</v>
      </c>
      <c r="G45" s="397" t="s">
        <v>1121</v>
      </c>
      <c r="H45" s="398" t="s">
        <v>1400</v>
      </c>
      <c r="I45" s="554"/>
      <c r="J45" s="531"/>
      <c r="K45" s="515"/>
      <c r="L45" s="515"/>
      <c r="M45" s="515"/>
    </row>
    <row r="46" spans="1:13" x14ac:dyDescent="0.25">
      <c r="A46" s="511"/>
      <c r="B46" s="512"/>
      <c r="C46" s="508">
        <f>IF(
D46=ApprovalLookups!G2,ApprovalLookups!H2,
IF(
D46=ApprovalLookups!G3,ApprovalLookups!H3,
IF(
D46=ApprovalLookups!G4,ApprovalLookups!H4,
IF(
D46=ApprovalLookups!G5,ApprovalLookups!H5,
IF(
D46=ApprovalLookups!G6,ApprovalLookups!H6,
IF(
D46=ApprovalLookups!G7,ApprovalLookups!H7,
IF(
D46=ApprovalLookups!G8,ApprovalLookups!H8,
IF(
D46=ApprovalLookups!G9,ApprovalLookups!H9,
IF(
D46=ApprovalLookups!G10,ApprovalLookups!H10,
IF(
D46=ApprovalLookups!G11,ApprovalLookups!H11,
IF(
D46=ApprovalLookups!G12,ApprovalLookups!H12,
IF(
D46=ApprovalLookups!G13,ApprovalLookups!H13,
IF(
D46=ApprovalLookups!G14,ApprovalLookups!H14,
IF(
D46=ApprovalLookups!G15,ApprovalLookups!H15,
IF(
D46=ApprovalLookups!G16,ApprovalLookups!H16,
IF(
D46=ApprovalLookups!G17,ApprovalLookups!H17,
IF(
D46=ApprovalLookups!G18,ApprovalLookups!H18,0)))))))))))))))))</f>
        <v>0</v>
      </c>
      <c r="D46" s="560"/>
      <c r="E46" s="593"/>
      <c r="F46" s="378" t="s">
        <v>234</v>
      </c>
      <c r="G46" s="378"/>
      <c r="H46" s="398" t="s">
        <v>612</v>
      </c>
      <c r="I46" s="554"/>
      <c r="J46" s="531"/>
      <c r="K46" s="515"/>
      <c r="L46" s="515"/>
      <c r="M46" s="515"/>
    </row>
    <row r="47" spans="1:13" x14ac:dyDescent="0.25">
      <c r="A47" s="511"/>
      <c r="B47" s="512"/>
      <c r="C47" s="508">
        <f>IF(
D47=ApprovalLookups!G3,ApprovalLookups!H3,
IF(
D47=ApprovalLookups!G4,ApprovalLookups!H4,
IF(
D47=ApprovalLookups!G5,ApprovalLookups!H5,
IF(
D47=ApprovalLookups!G6,ApprovalLookups!H6,
IF(
D47=ApprovalLookups!G7,ApprovalLookups!H7,
IF(
D47=ApprovalLookups!G8,ApprovalLookups!H8,
IF(
D47=ApprovalLookups!G9,ApprovalLookups!H9,
IF(
D47=ApprovalLookups!G10,ApprovalLookups!H10,
IF(
D47=ApprovalLookups!G11,ApprovalLookups!H11,
IF(
D47=ApprovalLookups!G12,ApprovalLookups!H12,
IF(
D47=ApprovalLookups!G13,ApprovalLookups!H13,
IF(
D47=ApprovalLookups!G14,ApprovalLookups!H14,
IF(
D47=ApprovalLookups!G15,ApprovalLookups!H15,
IF(
D47=ApprovalLookups!G16,ApprovalLookups!H16,
IF(
D47=ApprovalLookups!G17,ApprovalLookups!H17,
IF(
D47=ApprovalLookups!G18,ApprovalLookups!H18,
IF(
D47=ApprovalLookups!G19,ApprovalLookups!H19,0)))))))))))))))))</f>
        <v>0</v>
      </c>
      <c r="D47" s="560"/>
      <c r="E47" s="594"/>
      <c r="F47" s="398" t="s">
        <v>230</v>
      </c>
      <c r="G47" s="378"/>
      <c r="H47" s="398" t="s">
        <v>619</v>
      </c>
      <c r="I47" s="554"/>
      <c r="J47" s="531"/>
      <c r="K47" s="515"/>
      <c r="L47" s="515"/>
      <c r="M47" s="515"/>
    </row>
    <row r="48" spans="1:13" x14ac:dyDescent="0.25">
      <c r="A48" s="511"/>
      <c r="B48" s="512"/>
      <c r="C48" s="508">
        <f>IF(
D48=ApprovalLookups!G4,ApprovalLookups!H4,
IF(
D48=ApprovalLookups!G5,ApprovalLookups!H5,
IF(
D48=ApprovalLookups!G6,ApprovalLookups!H6,
IF(
D48=ApprovalLookups!G7,ApprovalLookups!H7,
IF(
D48=ApprovalLookups!G8,ApprovalLookups!H8,
IF(
D48=ApprovalLookups!G9,ApprovalLookups!H9,
IF(
D48=ApprovalLookups!G10,ApprovalLookups!H10,
IF(
D48=ApprovalLookups!G11,ApprovalLookups!H11,
IF(
D48=ApprovalLookups!G12,ApprovalLookups!H12,
IF(
D48=ApprovalLookups!G13,ApprovalLookups!H13,
IF(
D48=ApprovalLookups!G14,ApprovalLookups!H14,
IF(
D48=ApprovalLookups!G15,ApprovalLookups!H15,
IF(
D48=ApprovalLookups!G16,ApprovalLookups!H16,
IF(
D48=ApprovalLookups!G17,ApprovalLookups!H17,
IF(
D48=ApprovalLookups!G18,ApprovalLookups!H18,
IF(
D48=ApprovalLookups!G19,ApprovalLookups!H19,
IF(
D48=ApprovalLookups!G20,ApprovalLookups!H20,0)))))))))))))))))</f>
        <v>0</v>
      </c>
      <c r="D48" s="560"/>
      <c r="E48" s="593"/>
      <c r="F48" s="398" t="s">
        <v>231</v>
      </c>
      <c r="G48" s="378"/>
      <c r="H48" s="398" t="s">
        <v>620</v>
      </c>
      <c r="I48" s="554"/>
      <c r="J48" s="531"/>
      <c r="K48" s="515"/>
      <c r="L48" s="515"/>
      <c r="M48" s="515"/>
    </row>
    <row r="49" spans="1:13" x14ac:dyDescent="0.25">
      <c r="A49" s="511"/>
      <c r="B49" s="512"/>
      <c r="C49" s="551"/>
      <c r="D49" s="512"/>
      <c r="E49" s="512"/>
      <c r="F49" s="378"/>
      <c r="G49" s="378"/>
      <c r="H49" s="398"/>
      <c r="I49" s="554"/>
      <c r="J49" s="531"/>
      <c r="K49" s="515"/>
      <c r="L49" s="515"/>
      <c r="M49" s="515"/>
    </row>
    <row r="50" spans="1:13" x14ac:dyDescent="0.25">
      <c r="A50" s="511"/>
      <c r="B50" s="512"/>
      <c r="C50" s="551"/>
      <c r="D50" s="512"/>
      <c r="E50" s="512"/>
      <c r="F50" s="541"/>
      <c r="G50" s="541"/>
      <c r="H50" s="398"/>
      <c r="I50" s="554"/>
      <c r="J50" s="531"/>
      <c r="K50" s="515"/>
      <c r="L50" s="515"/>
      <c r="M50" s="515"/>
    </row>
    <row r="51" spans="1:13" x14ac:dyDescent="0.25">
      <c r="A51" s="511"/>
      <c r="B51" s="511"/>
      <c r="C51" s="406" t="s">
        <v>1447</v>
      </c>
      <c r="E51" s="501" t="s">
        <v>270</v>
      </c>
      <c r="F51" s="541"/>
      <c r="G51" s="541"/>
      <c r="H51" s="398"/>
      <c r="I51" s="554"/>
      <c r="J51" s="531"/>
      <c r="K51" s="515"/>
      <c r="L51" s="515"/>
      <c r="M51" s="515"/>
    </row>
    <row r="52" spans="1:13" x14ac:dyDescent="0.25">
      <c r="A52" s="511"/>
      <c r="B52" s="511"/>
      <c r="C52" s="508" t="s">
        <v>115</v>
      </c>
      <c r="D52" s="560"/>
      <c r="E52" s="544"/>
      <c r="F52" s="378" t="s">
        <v>239</v>
      </c>
      <c r="G52" s="541"/>
      <c r="H52" s="398" t="s">
        <v>588</v>
      </c>
      <c r="I52" s="554"/>
      <c r="J52" s="531"/>
      <c r="K52" s="515"/>
      <c r="L52" s="515"/>
      <c r="M52" s="515"/>
    </row>
    <row r="53" spans="1:13" x14ac:dyDescent="0.25">
      <c r="A53" s="511"/>
      <c r="B53" s="511"/>
      <c r="C53" s="508" t="s">
        <v>115</v>
      </c>
      <c r="D53" s="560"/>
      <c r="E53" s="544"/>
      <c r="F53" s="378" t="s">
        <v>239</v>
      </c>
      <c r="G53" s="541"/>
      <c r="H53" s="398"/>
      <c r="I53" s="554"/>
      <c r="J53" s="531"/>
      <c r="K53" s="515"/>
      <c r="L53" s="515"/>
      <c r="M53" s="515"/>
    </row>
    <row r="54" spans="1:13" x14ac:dyDescent="0.25">
      <c r="A54" s="511"/>
      <c r="B54" s="511"/>
      <c r="C54" s="508" t="s">
        <v>115</v>
      </c>
      <c r="D54" s="560"/>
      <c r="E54" s="544"/>
      <c r="F54" s="378" t="s">
        <v>239</v>
      </c>
      <c r="G54" s="541"/>
      <c r="H54" s="398"/>
      <c r="I54" s="554"/>
      <c r="J54" s="531"/>
      <c r="K54" s="515"/>
      <c r="L54" s="515"/>
      <c r="M54" s="515"/>
    </row>
    <row r="55" spans="1:13" x14ac:dyDescent="0.25">
      <c r="A55" s="511"/>
      <c r="B55" s="511"/>
      <c r="C55" s="508" t="s">
        <v>115</v>
      </c>
      <c r="D55" s="560"/>
      <c r="E55" s="544"/>
      <c r="F55" s="378" t="s">
        <v>239</v>
      </c>
      <c r="G55" s="541"/>
      <c r="H55" s="398"/>
      <c r="I55" s="554"/>
      <c r="J55" s="531"/>
      <c r="K55" s="515"/>
      <c r="L55" s="515"/>
      <c r="M55" s="515"/>
    </row>
    <row r="56" spans="1:13" x14ac:dyDescent="0.25">
      <c r="A56" s="511"/>
      <c r="B56" s="511"/>
      <c r="C56" s="508" t="s">
        <v>115</v>
      </c>
      <c r="D56" s="560"/>
      <c r="E56" s="544"/>
      <c r="F56" s="378" t="s">
        <v>239</v>
      </c>
      <c r="G56" s="541"/>
      <c r="H56" s="398"/>
      <c r="I56" s="554"/>
      <c r="J56" s="531"/>
      <c r="K56" s="515"/>
      <c r="L56" s="515"/>
      <c r="M56" s="515"/>
    </row>
    <row r="57" spans="1:13" x14ac:dyDescent="0.25">
      <c r="A57" s="511"/>
      <c r="B57" s="511"/>
      <c r="C57" s="508" t="s">
        <v>115</v>
      </c>
      <c r="D57" s="560"/>
      <c r="E57" s="544"/>
      <c r="F57" s="378" t="s">
        <v>239</v>
      </c>
      <c r="G57" s="541"/>
      <c r="H57" s="398"/>
      <c r="I57" s="554"/>
      <c r="J57" s="531"/>
      <c r="K57" s="515"/>
      <c r="L57" s="515"/>
      <c r="M57" s="515"/>
    </row>
    <row r="58" spans="1:13" x14ac:dyDescent="0.25">
      <c r="A58" s="511"/>
      <c r="B58" s="511"/>
      <c r="C58" s="508" t="s">
        <v>115</v>
      </c>
      <c r="D58" s="560"/>
      <c r="E58" s="544"/>
      <c r="F58" s="378" t="s">
        <v>239</v>
      </c>
      <c r="G58" s="541"/>
      <c r="H58" s="398"/>
      <c r="I58" s="554"/>
      <c r="J58" s="531"/>
      <c r="K58" s="515"/>
      <c r="L58" s="515"/>
      <c r="M58" s="515"/>
    </row>
    <row r="59" spans="1:13" x14ac:dyDescent="0.25">
      <c r="A59" s="511"/>
      <c r="B59" s="511"/>
      <c r="C59" s="508" t="s">
        <v>115</v>
      </c>
      <c r="D59" s="560"/>
      <c r="E59" s="544"/>
      <c r="F59" s="378" t="s">
        <v>239</v>
      </c>
      <c r="G59" s="541"/>
      <c r="H59" s="398"/>
      <c r="I59" s="554"/>
      <c r="J59" s="531"/>
      <c r="K59" s="515"/>
      <c r="L59" s="515"/>
      <c r="M59" s="515"/>
    </row>
    <row r="60" spans="1:13" x14ac:dyDescent="0.25">
      <c r="A60" s="511"/>
      <c r="B60" s="511"/>
      <c r="C60" s="508" t="s">
        <v>115</v>
      </c>
      <c r="D60" s="560"/>
      <c r="E60" s="544"/>
      <c r="F60" s="378" t="s">
        <v>239</v>
      </c>
      <c r="G60" s="541"/>
      <c r="H60" s="398"/>
      <c r="I60" s="554"/>
      <c r="J60" s="531"/>
      <c r="K60" s="515"/>
      <c r="L60" s="515"/>
      <c r="M60" s="515"/>
    </row>
    <row r="61" spans="1:13" x14ac:dyDescent="0.25">
      <c r="A61" s="511"/>
      <c r="B61" s="511"/>
      <c r="C61" s="508" t="s">
        <v>115</v>
      </c>
      <c r="D61" s="560"/>
      <c r="E61" s="544"/>
      <c r="F61" s="378" t="s">
        <v>239</v>
      </c>
      <c r="G61" s="541"/>
      <c r="H61" s="398"/>
      <c r="I61" s="554"/>
      <c r="J61" s="531"/>
      <c r="K61" s="515"/>
      <c r="L61" s="515"/>
      <c r="M61" s="515"/>
    </row>
    <row r="62" spans="1:13" x14ac:dyDescent="0.25">
      <c r="A62" s="511"/>
      <c r="B62" s="511"/>
      <c r="C62" s="508" t="s">
        <v>115</v>
      </c>
      <c r="D62" s="560"/>
      <c r="E62" s="544"/>
      <c r="F62" s="378" t="s">
        <v>239</v>
      </c>
      <c r="G62" s="541"/>
      <c r="H62" s="398"/>
      <c r="I62" s="554"/>
      <c r="J62" s="531"/>
      <c r="K62" s="515"/>
      <c r="L62" s="515"/>
      <c r="M62" s="515"/>
    </row>
    <row r="63" spans="1:13" x14ac:dyDescent="0.25">
      <c r="A63" s="511"/>
      <c r="B63" s="511"/>
      <c r="C63" s="508" t="s">
        <v>115</v>
      </c>
      <c r="D63" s="560"/>
      <c r="E63" s="544"/>
      <c r="F63" s="378" t="s">
        <v>239</v>
      </c>
      <c r="G63" s="541"/>
      <c r="H63" s="398"/>
      <c r="I63" s="554"/>
      <c r="J63" s="531"/>
      <c r="K63" s="515"/>
      <c r="L63" s="515"/>
      <c r="M63" s="515"/>
    </row>
    <row r="64" spans="1:13" x14ac:dyDescent="0.25">
      <c r="A64" s="511"/>
      <c r="B64" s="511"/>
      <c r="C64" s="508" t="s">
        <v>115</v>
      </c>
      <c r="D64" s="560"/>
      <c r="E64" s="544"/>
      <c r="F64" s="378" t="s">
        <v>239</v>
      </c>
      <c r="G64" s="541"/>
      <c r="H64" s="398"/>
      <c r="I64" s="554"/>
      <c r="J64" s="531"/>
      <c r="K64" s="515"/>
      <c r="L64" s="515"/>
      <c r="M64" s="515"/>
    </row>
    <row r="65" spans="1:13" x14ac:dyDescent="0.25">
      <c r="A65" s="511"/>
      <c r="B65" s="511"/>
      <c r="C65" s="508" t="s">
        <v>115</v>
      </c>
      <c r="D65" s="560"/>
      <c r="E65" s="544"/>
      <c r="F65" s="378" t="s">
        <v>239</v>
      </c>
      <c r="G65" s="541"/>
      <c r="H65" s="398"/>
      <c r="I65" s="554"/>
      <c r="J65" s="531"/>
      <c r="K65" s="515"/>
      <c r="L65" s="515"/>
      <c r="M65" s="515"/>
    </row>
    <row r="66" spans="1:13" x14ac:dyDescent="0.25">
      <c r="A66" s="511"/>
      <c r="B66" s="511"/>
      <c r="C66" s="508" t="s">
        <v>115</v>
      </c>
      <c r="D66" s="560"/>
      <c r="E66" s="544"/>
      <c r="F66" s="378" t="s">
        <v>239</v>
      </c>
      <c r="G66" s="541"/>
      <c r="H66" s="398"/>
      <c r="I66" s="554"/>
      <c r="J66" s="531"/>
      <c r="K66" s="515"/>
      <c r="L66" s="515"/>
      <c r="M66" s="515"/>
    </row>
    <row r="67" spans="1:13" x14ac:dyDescent="0.25">
      <c r="A67" s="511"/>
      <c r="B67" s="511"/>
      <c r="C67" s="508" t="s">
        <v>115</v>
      </c>
      <c r="D67" s="560"/>
      <c r="E67" s="544"/>
      <c r="F67" s="378" t="s">
        <v>239</v>
      </c>
      <c r="G67" s="541"/>
      <c r="H67" s="398"/>
      <c r="I67" s="554"/>
      <c r="J67" s="531"/>
      <c r="K67" s="515"/>
      <c r="L67" s="515"/>
      <c r="M67" s="515"/>
    </row>
    <row r="68" spans="1:13" x14ac:dyDescent="0.25">
      <c r="A68" s="511"/>
      <c r="B68" s="511"/>
      <c r="C68" s="508" t="s">
        <v>115</v>
      </c>
      <c r="D68" s="560"/>
      <c r="E68" s="544"/>
      <c r="F68" s="378" t="s">
        <v>239</v>
      </c>
      <c r="G68" s="541"/>
      <c r="H68" s="398"/>
      <c r="I68" s="554"/>
      <c r="J68" s="531"/>
      <c r="K68" s="515"/>
      <c r="L68" s="515"/>
      <c r="M68" s="515"/>
    </row>
    <row r="69" spans="1:13" x14ac:dyDescent="0.25">
      <c r="A69" s="511"/>
      <c r="B69" s="511"/>
      <c r="C69" s="508" t="s">
        <v>115</v>
      </c>
      <c r="D69" s="560"/>
      <c r="E69" s="544"/>
      <c r="F69" s="378" t="s">
        <v>239</v>
      </c>
      <c r="G69" s="541"/>
      <c r="H69" s="398"/>
      <c r="I69" s="554"/>
      <c r="J69" s="531"/>
      <c r="K69" s="515"/>
      <c r="L69" s="515"/>
      <c r="M69" s="515"/>
    </row>
    <row r="70" spans="1:13" x14ac:dyDescent="0.25">
      <c r="A70" s="511"/>
      <c r="B70" s="511"/>
      <c r="C70" s="508" t="s">
        <v>115</v>
      </c>
      <c r="D70" s="560"/>
      <c r="E70" s="544"/>
      <c r="F70" s="378" t="s">
        <v>239</v>
      </c>
      <c r="G70" s="541"/>
      <c r="H70" s="398"/>
      <c r="I70" s="554"/>
      <c r="J70" s="531"/>
      <c r="K70" s="515"/>
      <c r="L70" s="515"/>
      <c r="M70" s="515"/>
    </row>
    <row r="71" spans="1:13" x14ac:dyDescent="0.25">
      <c r="A71" s="511"/>
      <c r="B71" s="511"/>
      <c r="C71" s="508" t="s">
        <v>115</v>
      </c>
      <c r="D71" s="560"/>
      <c r="E71" s="544"/>
      <c r="F71" s="378" t="s">
        <v>239</v>
      </c>
      <c r="G71" s="541"/>
      <c r="H71" s="398"/>
      <c r="I71" s="554"/>
      <c r="J71" s="531"/>
      <c r="K71" s="515"/>
      <c r="L71" s="515"/>
      <c r="M71" s="515"/>
    </row>
    <row r="72" spans="1:13" x14ac:dyDescent="0.25">
      <c r="A72" s="511"/>
      <c r="B72" s="511"/>
      <c r="C72" s="508" t="s">
        <v>115</v>
      </c>
      <c r="D72" s="560"/>
      <c r="E72" s="544"/>
      <c r="F72" s="378" t="s">
        <v>239</v>
      </c>
      <c r="G72" s="541"/>
      <c r="H72" s="398"/>
      <c r="I72" s="554"/>
      <c r="J72" s="531"/>
      <c r="K72" s="515"/>
      <c r="L72" s="515"/>
      <c r="M72" s="515"/>
    </row>
    <row r="73" spans="1:13" x14ac:dyDescent="0.25">
      <c r="A73" s="511"/>
      <c r="B73" s="511"/>
      <c r="C73" s="508" t="s">
        <v>115</v>
      </c>
      <c r="D73" s="560"/>
      <c r="E73" s="544"/>
      <c r="F73" s="378" t="s">
        <v>239</v>
      </c>
      <c r="G73" s="541"/>
      <c r="H73" s="398"/>
      <c r="I73" s="554"/>
      <c r="J73" s="531"/>
      <c r="K73" s="515"/>
      <c r="L73" s="515"/>
      <c r="M73" s="515"/>
    </row>
    <row r="74" spans="1:13" x14ac:dyDescent="0.25">
      <c r="A74" s="511"/>
      <c r="B74" s="511"/>
      <c r="C74" s="508" t="s">
        <v>115</v>
      </c>
      <c r="D74" s="560"/>
      <c r="E74" s="544"/>
      <c r="F74" s="378" t="s">
        <v>239</v>
      </c>
      <c r="G74" s="541"/>
      <c r="H74" s="398"/>
      <c r="I74" s="554"/>
      <c r="J74" s="531"/>
      <c r="K74" s="515"/>
      <c r="L74" s="515"/>
      <c r="M74" s="515"/>
    </row>
    <row r="75" spans="1:13" x14ac:dyDescent="0.25">
      <c r="A75" s="511"/>
      <c r="B75" s="511"/>
      <c r="C75" s="508" t="s">
        <v>115</v>
      </c>
      <c r="D75" s="560"/>
      <c r="E75" s="544"/>
      <c r="F75" s="378" t="s">
        <v>239</v>
      </c>
      <c r="G75" s="541"/>
      <c r="H75" s="398"/>
      <c r="I75" s="554"/>
      <c r="J75" s="531"/>
      <c r="K75" s="515"/>
      <c r="L75" s="515"/>
      <c r="M75" s="515"/>
    </row>
    <row r="76" spans="1:13" x14ac:dyDescent="0.25">
      <c r="A76" s="511"/>
      <c r="B76" s="511"/>
      <c r="C76" s="508" t="s">
        <v>115</v>
      </c>
      <c r="D76" s="560"/>
      <c r="E76" s="544"/>
      <c r="F76" s="378" t="s">
        <v>239</v>
      </c>
      <c r="G76" s="541"/>
      <c r="H76" s="398"/>
      <c r="I76" s="554"/>
      <c r="J76" s="531"/>
      <c r="K76" s="515"/>
      <c r="L76" s="515"/>
      <c r="M76" s="515"/>
    </row>
    <row r="77" spans="1:13" x14ac:dyDescent="0.25">
      <c r="A77" s="511"/>
      <c r="B77" s="511"/>
      <c r="C77" s="508" t="s">
        <v>115</v>
      </c>
      <c r="D77" s="560"/>
      <c r="E77" s="544"/>
      <c r="F77" s="378" t="s">
        <v>239</v>
      </c>
      <c r="G77" s="541"/>
      <c r="H77" s="398"/>
      <c r="I77" s="554"/>
      <c r="J77" s="531"/>
      <c r="K77" s="515"/>
      <c r="L77" s="515"/>
      <c r="M77" s="515"/>
    </row>
    <row r="78" spans="1:13" x14ac:dyDescent="0.25">
      <c r="A78" s="511"/>
      <c r="B78" s="511"/>
      <c r="C78" s="508" t="s">
        <v>115</v>
      </c>
      <c r="D78" s="560"/>
      <c r="E78" s="544"/>
      <c r="F78" s="378" t="s">
        <v>239</v>
      </c>
      <c r="G78" s="541"/>
      <c r="H78" s="398"/>
      <c r="I78" s="554"/>
      <c r="J78" s="531"/>
      <c r="K78" s="515"/>
      <c r="L78" s="515"/>
      <c r="M78" s="515"/>
    </row>
    <row r="79" spans="1:13" x14ac:dyDescent="0.25">
      <c r="A79" s="511"/>
      <c r="B79" s="511"/>
      <c r="C79" s="551"/>
      <c r="D79" s="511"/>
      <c r="E79" s="511"/>
      <c r="F79" s="549"/>
      <c r="G79" s="512"/>
      <c r="H79" s="398"/>
      <c r="I79" s="554"/>
      <c r="J79" s="531"/>
      <c r="K79" s="515"/>
      <c r="L79" s="515"/>
      <c r="M79" s="515"/>
    </row>
    <row r="80" spans="1:13" x14ac:dyDescent="0.25">
      <c r="A80" s="511"/>
      <c r="B80" s="511"/>
      <c r="C80" s="551"/>
      <c r="D80" s="511"/>
      <c r="E80" s="511"/>
      <c r="F80" s="549"/>
      <c r="G80" s="512"/>
      <c r="H80" s="398"/>
      <c r="I80" s="554"/>
      <c r="J80" s="531"/>
      <c r="K80" s="515"/>
      <c r="L80" s="515"/>
      <c r="M80" s="515"/>
    </row>
    <row r="81" spans="1:13" x14ac:dyDescent="0.25">
      <c r="A81" s="511"/>
      <c r="B81" s="511"/>
      <c r="C81" s="406" t="s">
        <v>1448</v>
      </c>
      <c r="E81" s="501" t="s">
        <v>270</v>
      </c>
      <c r="F81" s="549"/>
      <c r="G81" s="512"/>
      <c r="H81" s="398"/>
      <c r="I81" s="554"/>
      <c r="J81" s="531"/>
      <c r="K81" s="515"/>
      <c r="L81" s="515"/>
      <c r="M81" s="515"/>
    </row>
    <row r="82" spans="1:13" x14ac:dyDescent="0.25">
      <c r="A82" s="511"/>
      <c r="B82" s="511"/>
      <c r="C82" s="508" t="s">
        <v>115</v>
      </c>
      <c r="D82" s="560"/>
      <c r="E82" s="492"/>
      <c r="F82" s="378" t="s">
        <v>238</v>
      </c>
      <c r="G82" s="512"/>
      <c r="H82" s="398"/>
      <c r="I82" s="554"/>
      <c r="J82" s="531"/>
      <c r="K82" s="515"/>
      <c r="L82" s="515"/>
      <c r="M82" s="515"/>
    </row>
    <row r="83" spans="1:13" x14ac:dyDescent="0.25">
      <c r="A83" s="511"/>
      <c r="B83" s="511"/>
      <c r="C83" s="508" t="s">
        <v>115</v>
      </c>
      <c r="D83" s="560"/>
      <c r="E83" s="492"/>
      <c r="F83" s="378" t="s">
        <v>238</v>
      </c>
      <c r="G83" s="512"/>
      <c r="H83" s="398" t="s">
        <v>561</v>
      </c>
      <c r="I83" s="554"/>
      <c r="J83" s="531"/>
      <c r="K83" s="515"/>
      <c r="L83" s="515"/>
      <c r="M83" s="515"/>
    </row>
    <row r="84" spans="1:13" x14ac:dyDescent="0.25">
      <c r="A84" s="511"/>
      <c r="B84" s="511"/>
      <c r="C84" s="508" t="s">
        <v>115</v>
      </c>
      <c r="D84" s="560"/>
      <c r="E84" s="492"/>
      <c r="F84" s="378" t="s">
        <v>238</v>
      </c>
      <c r="G84" s="512"/>
      <c r="H84" s="398"/>
      <c r="I84" s="554"/>
      <c r="J84" s="531"/>
      <c r="K84" s="515"/>
      <c r="L84" s="515"/>
      <c r="M84" s="515"/>
    </row>
    <row r="85" spans="1:13" x14ac:dyDescent="0.25">
      <c r="A85" s="511"/>
      <c r="B85" s="511"/>
      <c r="C85" s="508" t="s">
        <v>115</v>
      </c>
      <c r="D85" s="560"/>
      <c r="E85" s="492"/>
      <c r="F85" s="378" t="s">
        <v>238</v>
      </c>
      <c r="G85" s="512"/>
      <c r="H85" s="398"/>
      <c r="I85" s="554"/>
      <c r="J85" s="531"/>
      <c r="K85" s="515"/>
      <c r="L85" s="515"/>
      <c r="M85" s="515"/>
    </row>
    <row r="86" spans="1:13" x14ac:dyDescent="0.25">
      <c r="A86" s="511"/>
      <c r="B86" s="511"/>
      <c r="C86" s="508" t="s">
        <v>115</v>
      </c>
      <c r="D86" s="560"/>
      <c r="E86" s="492"/>
      <c r="F86" s="378" t="s">
        <v>238</v>
      </c>
      <c r="G86" s="512"/>
      <c r="H86" s="398"/>
      <c r="I86" s="554"/>
      <c r="J86" s="531"/>
      <c r="K86" s="515"/>
      <c r="L86" s="515"/>
      <c r="M86" s="515"/>
    </row>
    <row r="87" spans="1:13" x14ac:dyDescent="0.25">
      <c r="A87" s="511"/>
      <c r="B87" s="511"/>
      <c r="C87" s="508" t="s">
        <v>115</v>
      </c>
      <c r="D87" s="560"/>
      <c r="E87" s="492"/>
      <c r="F87" s="378" t="s">
        <v>238</v>
      </c>
      <c r="G87" s="512"/>
      <c r="H87" s="398"/>
      <c r="I87" s="554"/>
      <c r="J87" s="531"/>
      <c r="K87" s="515"/>
      <c r="L87" s="515"/>
      <c r="M87" s="515"/>
    </row>
    <row r="88" spans="1:13" x14ac:dyDescent="0.25">
      <c r="A88" s="511"/>
      <c r="B88" s="511"/>
      <c r="C88" s="508" t="s">
        <v>115</v>
      </c>
      <c r="D88" s="560"/>
      <c r="E88" s="492"/>
      <c r="F88" s="378" t="s">
        <v>238</v>
      </c>
      <c r="G88" s="512"/>
      <c r="H88" s="398"/>
      <c r="I88" s="554"/>
      <c r="J88" s="531"/>
      <c r="K88" s="515"/>
      <c r="L88" s="515"/>
      <c r="M88" s="515"/>
    </row>
    <row r="89" spans="1:13" x14ac:dyDescent="0.25">
      <c r="A89" s="511"/>
      <c r="B89" s="511"/>
      <c r="C89" s="508" t="s">
        <v>115</v>
      </c>
      <c r="D89" s="560"/>
      <c r="E89" s="492"/>
      <c r="F89" s="378" t="s">
        <v>238</v>
      </c>
      <c r="G89" s="512"/>
      <c r="H89" s="398"/>
      <c r="I89" s="554"/>
      <c r="J89" s="531"/>
      <c r="K89" s="515"/>
      <c r="L89" s="515"/>
      <c r="M89" s="515"/>
    </row>
    <row r="90" spans="1:13" x14ac:dyDescent="0.25">
      <c r="A90" s="511"/>
      <c r="B90" s="511"/>
      <c r="C90" s="508" t="s">
        <v>115</v>
      </c>
      <c r="D90" s="560"/>
      <c r="E90" s="492"/>
      <c r="F90" s="378" t="s">
        <v>238</v>
      </c>
      <c r="G90" s="512"/>
      <c r="H90" s="398"/>
      <c r="I90" s="554"/>
      <c r="J90" s="531"/>
      <c r="K90" s="515"/>
      <c r="L90" s="515"/>
      <c r="M90" s="515"/>
    </row>
    <row r="91" spans="1:13" x14ac:dyDescent="0.25">
      <c r="A91" s="511"/>
      <c r="B91" s="511"/>
      <c r="C91" s="508" t="s">
        <v>115</v>
      </c>
      <c r="D91" s="560"/>
      <c r="E91" s="492"/>
      <c r="F91" s="378" t="s">
        <v>238</v>
      </c>
      <c r="G91" s="512"/>
      <c r="H91" s="398"/>
      <c r="I91" s="554"/>
      <c r="J91" s="531"/>
      <c r="K91" s="515"/>
      <c r="L91" s="515"/>
      <c r="M91" s="515"/>
    </row>
    <row r="92" spans="1:13" x14ac:dyDescent="0.25">
      <c r="A92" s="511"/>
      <c r="B92" s="511"/>
      <c r="C92" s="508" t="s">
        <v>115</v>
      </c>
      <c r="D92" s="560"/>
      <c r="E92" s="492"/>
      <c r="F92" s="378" t="s">
        <v>238</v>
      </c>
      <c r="G92" s="512"/>
      <c r="H92" s="398"/>
      <c r="I92" s="554"/>
      <c r="J92" s="531"/>
      <c r="K92" s="515"/>
      <c r="L92" s="515"/>
      <c r="M92" s="515"/>
    </row>
    <row r="93" spans="1:13" x14ac:dyDescent="0.25">
      <c r="A93" s="511"/>
      <c r="B93" s="511"/>
      <c r="C93" s="508" t="s">
        <v>115</v>
      </c>
      <c r="D93" s="560"/>
      <c r="E93" s="492"/>
      <c r="F93" s="378" t="s">
        <v>238</v>
      </c>
      <c r="G93" s="512"/>
      <c r="H93" s="398"/>
      <c r="I93" s="554"/>
      <c r="J93" s="531"/>
      <c r="K93" s="515"/>
      <c r="L93" s="515"/>
      <c r="M93" s="515"/>
    </row>
    <row r="94" spans="1:13" x14ac:dyDescent="0.25">
      <c r="A94" s="511"/>
      <c r="B94" s="511"/>
      <c r="C94" s="508" t="s">
        <v>115</v>
      </c>
      <c r="D94" s="560"/>
      <c r="E94" s="492"/>
      <c r="F94" s="378" t="s">
        <v>238</v>
      </c>
      <c r="G94" s="512"/>
      <c r="H94" s="398"/>
      <c r="I94" s="554"/>
      <c r="J94" s="531"/>
      <c r="K94" s="515"/>
      <c r="L94" s="515"/>
      <c r="M94" s="515"/>
    </row>
    <row r="95" spans="1:13" x14ac:dyDescent="0.25">
      <c r="A95" s="511"/>
      <c r="B95" s="511"/>
      <c r="C95" s="508" t="s">
        <v>115</v>
      </c>
      <c r="D95" s="560"/>
      <c r="E95" s="492"/>
      <c r="F95" s="378" t="s">
        <v>238</v>
      </c>
      <c r="G95" s="512"/>
      <c r="H95" s="398"/>
      <c r="I95" s="554"/>
      <c r="J95" s="531"/>
      <c r="K95" s="515"/>
      <c r="L95" s="515"/>
      <c r="M95" s="515"/>
    </row>
    <row r="96" spans="1:13" x14ac:dyDescent="0.25">
      <c r="A96" s="511"/>
      <c r="B96" s="511"/>
      <c r="C96" s="508" t="s">
        <v>115</v>
      </c>
      <c r="D96" s="560"/>
      <c r="E96" s="492"/>
      <c r="F96" s="378" t="s">
        <v>238</v>
      </c>
      <c r="G96" s="512"/>
      <c r="H96" s="398"/>
      <c r="I96" s="554"/>
      <c r="J96" s="531"/>
      <c r="K96" s="515"/>
      <c r="L96" s="515"/>
      <c r="M96" s="515"/>
    </row>
    <row r="97" spans="1:13" x14ac:dyDescent="0.25">
      <c r="A97" s="511"/>
      <c r="B97" s="511"/>
      <c r="C97" s="508" t="s">
        <v>115</v>
      </c>
      <c r="D97" s="560"/>
      <c r="E97" s="492"/>
      <c r="F97" s="378" t="s">
        <v>238</v>
      </c>
      <c r="G97" s="512"/>
      <c r="H97" s="398"/>
      <c r="I97" s="554"/>
      <c r="J97" s="531"/>
      <c r="K97" s="515"/>
      <c r="L97" s="515"/>
      <c r="M97" s="515"/>
    </row>
    <row r="98" spans="1:13" x14ac:dyDescent="0.25">
      <c r="A98" s="511"/>
      <c r="B98" s="511"/>
      <c r="C98" s="508" t="s">
        <v>115</v>
      </c>
      <c r="D98" s="560"/>
      <c r="E98" s="492"/>
      <c r="F98" s="378" t="s">
        <v>238</v>
      </c>
      <c r="G98" s="512"/>
      <c r="H98" s="398"/>
      <c r="I98" s="554"/>
      <c r="J98" s="531"/>
      <c r="K98" s="515"/>
      <c r="L98" s="515"/>
      <c r="M98" s="515"/>
    </row>
    <row r="99" spans="1:13" x14ac:dyDescent="0.25">
      <c r="A99" s="511"/>
      <c r="B99" s="511"/>
      <c r="C99" s="508" t="s">
        <v>115</v>
      </c>
      <c r="D99" s="560"/>
      <c r="E99" s="492"/>
      <c r="F99" s="378" t="s">
        <v>238</v>
      </c>
      <c r="G99" s="512"/>
      <c r="H99" s="398"/>
      <c r="I99" s="554"/>
      <c r="J99" s="531"/>
      <c r="K99" s="515"/>
      <c r="L99" s="515"/>
      <c r="M99" s="515"/>
    </row>
    <row r="100" spans="1:13" x14ac:dyDescent="0.25">
      <c r="A100" s="511"/>
      <c r="B100" s="511"/>
      <c r="C100" s="508" t="s">
        <v>115</v>
      </c>
      <c r="D100" s="560"/>
      <c r="E100" s="492"/>
      <c r="F100" s="378" t="s">
        <v>238</v>
      </c>
      <c r="G100" s="512"/>
      <c r="H100" s="398"/>
      <c r="I100" s="554"/>
      <c r="J100" s="531"/>
      <c r="K100" s="515"/>
      <c r="L100" s="515"/>
      <c r="M100" s="515"/>
    </row>
    <row r="101" spans="1:13" x14ac:dyDescent="0.25">
      <c r="A101" s="511"/>
      <c r="B101" s="511"/>
      <c r="C101" s="508" t="s">
        <v>115</v>
      </c>
      <c r="D101" s="560"/>
      <c r="E101" s="492"/>
      <c r="F101" s="378" t="s">
        <v>238</v>
      </c>
      <c r="G101" s="512"/>
      <c r="H101" s="398"/>
      <c r="I101" s="554"/>
      <c r="J101" s="531"/>
      <c r="K101" s="515"/>
      <c r="L101" s="515"/>
      <c r="M101" s="515"/>
    </row>
    <row r="102" spans="1:13" x14ac:dyDescent="0.25">
      <c r="A102" s="511"/>
      <c r="B102" s="511"/>
      <c r="C102" s="508" t="s">
        <v>115</v>
      </c>
      <c r="D102" s="560"/>
      <c r="E102" s="492"/>
      <c r="F102" s="378" t="s">
        <v>238</v>
      </c>
      <c r="G102" s="512"/>
      <c r="H102" s="398"/>
      <c r="I102" s="554"/>
      <c r="J102" s="531"/>
      <c r="K102" s="515"/>
      <c r="L102" s="515"/>
      <c r="M102" s="515"/>
    </row>
    <row r="103" spans="1:13" x14ac:dyDescent="0.25">
      <c r="A103" s="511"/>
      <c r="B103" s="511"/>
      <c r="C103" s="508" t="s">
        <v>115</v>
      </c>
      <c r="D103" s="560"/>
      <c r="E103" s="492"/>
      <c r="F103" s="378" t="s">
        <v>238</v>
      </c>
      <c r="G103" s="512"/>
      <c r="H103" s="398"/>
      <c r="I103" s="554"/>
      <c r="J103" s="531"/>
      <c r="K103" s="515"/>
      <c r="L103" s="515"/>
      <c r="M103" s="515"/>
    </row>
    <row r="104" spans="1:13" x14ac:dyDescent="0.25">
      <c r="A104" s="511"/>
      <c r="B104" s="511"/>
      <c r="C104" s="508" t="s">
        <v>115</v>
      </c>
      <c r="D104" s="560"/>
      <c r="E104" s="492"/>
      <c r="F104" s="378" t="s">
        <v>238</v>
      </c>
      <c r="G104" s="512"/>
      <c r="H104" s="398"/>
      <c r="I104" s="554"/>
      <c r="J104" s="531"/>
      <c r="K104" s="515"/>
      <c r="L104" s="515"/>
      <c r="M104" s="515"/>
    </row>
    <row r="105" spans="1:13" x14ac:dyDescent="0.25">
      <c r="A105" s="511"/>
      <c r="B105" s="511"/>
      <c r="C105" s="508" t="s">
        <v>115</v>
      </c>
      <c r="D105" s="560"/>
      <c r="E105" s="492"/>
      <c r="F105" s="378" t="s">
        <v>238</v>
      </c>
      <c r="G105" s="512"/>
      <c r="H105" s="398"/>
      <c r="I105" s="554"/>
      <c r="J105" s="531"/>
      <c r="K105" s="515"/>
      <c r="L105" s="515"/>
      <c r="M105" s="515"/>
    </row>
    <row r="106" spans="1:13" x14ac:dyDescent="0.25">
      <c r="A106" s="511"/>
      <c r="B106" s="511"/>
      <c r="C106" s="508" t="s">
        <v>115</v>
      </c>
      <c r="D106" s="560"/>
      <c r="E106" s="492"/>
      <c r="F106" s="378" t="s">
        <v>238</v>
      </c>
      <c r="G106" s="512"/>
      <c r="H106" s="398"/>
      <c r="I106" s="554"/>
      <c r="J106" s="531"/>
      <c r="K106" s="515"/>
      <c r="L106" s="515"/>
      <c r="M106" s="515"/>
    </row>
    <row r="107" spans="1:13" x14ac:dyDescent="0.25">
      <c r="A107" s="511"/>
      <c r="B107" s="511"/>
      <c r="C107" s="508" t="s">
        <v>115</v>
      </c>
      <c r="D107" s="560"/>
      <c r="E107" s="492"/>
      <c r="F107" s="378" t="s">
        <v>238</v>
      </c>
      <c r="G107" s="512"/>
      <c r="H107" s="398"/>
      <c r="I107" s="554"/>
      <c r="J107" s="531"/>
      <c r="K107" s="515"/>
      <c r="L107" s="515"/>
      <c r="M107" s="515"/>
    </row>
    <row r="108" spans="1:13" x14ac:dyDescent="0.25">
      <c r="A108" s="511"/>
      <c r="B108" s="511"/>
      <c r="C108" s="508" t="s">
        <v>115</v>
      </c>
      <c r="D108" s="560"/>
      <c r="E108" s="492"/>
      <c r="F108" s="378" t="s">
        <v>238</v>
      </c>
      <c r="G108" s="512"/>
      <c r="H108" s="398"/>
      <c r="I108" s="554"/>
      <c r="J108" s="531"/>
      <c r="K108" s="515"/>
      <c r="L108" s="515"/>
      <c r="M108" s="515"/>
    </row>
    <row r="109" spans="1:13" x14ac:dyDescent="0.25">
      <c r="A109" s="511"/>
      <c r="B109" s="511"/>
      <c r="C109" s="551"/>
      <c r="D109" s="511"/>
      <c r="E109" s="511"/>
      <c r="F109" s="511"/>
      <c r="G109" s="512"/>
      <c r="H109" s="398" t="s">
        <v>562</v>
      </c>
      <c r="I109" s="554"/>
      <c r="J109" s="531"/>
      <c r="K109" s="515"/>
      <c r="L109" s="515"/>
      <c r="M109" s="515"/>
    </row>
    <row r="110" spans="1:13" x14ac:dyDescent="0.25">
      <c r="A110" s="511"/>
      <c r="B110" s="511"/>
      <c r="C110" s="551"/>
      <c r="D110" s="511"/>
      <c r="E110" s="511"/>
      <c r="F110" s="511"/>
      <c r="G110" s="512"/>
      <c r="H110" s="398"/>
      <c r="I110" s="554"/>
      <c r="J110" s="531"/>
      <c r="K110" s="515"/>
      <c r="L110" s="515"/>
      <c r="M110" s="515"/>
    </row>
    <row r="111" spans="1:13" x14ac:dyDescent="0.25">
      <c r="A111" s="511"/>
      <c r="B111" s="518"/>
      <c r="C111" s="406" t="s">
        <v>1449</v>
      </c>
      <c r="E111" s="501" t="s">
        <v>270</v>
      </c>
      <c r="F111" s="511"/>
      <c r="G111" s="512"/>
      <c r="H111" s="398"/>
      <c r="I111" s="554"/>
      <c r="J111" s="531"/>
      <c r="K111" s="515"/>
      <c r="L111" s="515"/>
      <c r="M111" s="515"/>
    </row>
    <row r="112" spans="1:13" x14ac:dyDescent="0.25">
      <c r="A112" s="511"/>
      <c r="B112" s="512"/>
      <c r="C112" s="508" t="s">
        <v>744</v>
      </c>
      <c r="D112" s="560"/>
      <c r="E112" s="561"/>
      <c r="F112" s="512"/>
      <c r="G112" s="512"/>
      <c r="H112" s="398" t="s">
        <v>584</v>
      </c>
      <c r="I112" s="554"/>
      <c r="J112" s="531"/>
      <c r="K112" s="515"/>
      <c r="L112" s="515"/>
      <c r="M112" s="515"/>
    </row>
    <row r="113" spans="1:13" x14ac:dyDescent="0.25">
      <c r="A113" s="511"/>
      <c r="B113" s="512"/>
      <c r="C113" s="508" t="s">
        <v>744</v>
      </c>
      <c r="D113" s="560"/>
      <c r="E113" s="561"/>
      <c r="F113" s="512"/>
      <c r="G113" s="512"/>
      <c r="H113" s="398"/>
      <c r="I113" s="554"/>
      <c r="J113" s="531"/>
      <c r="K113" s="515"/>
      <c r="L113" s="515"/>
      <c r="M113" s="515"/>
    </row>
    <row r="114" spans="1:13" x14ac:dyDescent="0.25">
      <c r="A114" s="511"/>
      <c r="B114" s="512"/>
      <c r="C114" s="508" t="s">
        <v>744</v>
      </c>
      <c r="D114" s="560"/>
      <c r="E114" s="561"/>
      <c r="F114" s="512"/>
      <c r="G114" s="512"/>
      <c r="H114" s="398"/>
      <c r="I114" s="554"/>
      <c r="J114" s="531"/>
      <c r="K114" s="515"/>
      <c r="L114" s="515"/>
      <c r="M114" s="515"/>
    </row>
    <row r="115" spans="1:13" x14ac:dyDescent="0.25">
      <c r="A115" s="511"/>
      <c r="B115" s="512"/>
      <c r="C115" s="508" t="s">
        <v>744</v>
      </c>
      <c r="D115" s="560"/>
      <c r="E115" s="561"/>
      <c r="F115" s="512"/>
      <c r="G115" s="512"/>
      <c r="H115" s="398"/>
      <c r="I115" s="554"/>
      <c r="J115" s="531"/>
      <c r="K115" s="515"/>
      <c r="L115" s="515"/>
      <c r="M115" s="515"/>
    </row>
    <row r="116" spans="1:13" x14ac:dyDescent="0.25">
      <c r="A116" s="511"/>
      <c r="B116" s="512"/>
      <c r="C116" s="508" t="s">
        <v>744</v>
      </c>
      <c r="D116" s="560"/>
      <c r="E116" s="561"/>
      <c r="F116" s="512"/>
      <c r="G116" s="512"/>
      <c r="H116" s="398"/>
      <c r="I116" s="554"/>
      <c r="J116" s="531"/>
      <c r="K116" s="515"/>
      <c r="L116" s="515"/>
      <c r="M116" s="515"/>
    </row>
    <row r="117" spans="1:13" x14ac:dyDescent="0.25">
      <c r="A117" s="511"/>
      <c r="B117" s="512"/>
      <c r="C117" s="508" t="s">
        <v>744</v>
      </c>
      <c r="D117" s="560"/>
      <c r="E117" s="561"/>
      <c r="F117" s="512"/>
      <c r="G117" s="512"/>
      <c r="H117" s="398"/>
      <c r="I117" s="554"/>
      <c r="J117" s="531"/>
      <c r="K117" s="515"/>
      <c r="L117" s="515"/>
      <c r="M117" s="515"/>
    </row>
    <row r="118" spans="1:13" x14ac:dyDescent="0.25">
      <c r="A118" s="511"/>
      <c r="B118" s="512"/>
      <c r="C118" s="508" t="s">
        <v>744</v>
      </c>
      <c r="D118" s="560"/>
      <c r="E118" s="561"/>
      <c r="F118" s="512"/>
      <c r="G118" s="512"/>
      <c r="H118" s="398"/>
      <c r="I118" s="554"/>
      <c r="J118" s="531"/>
      <c r="K118" s="515"/>
      <c r="L118" s="515"/>
      <c r="M118" s="515"/>
    </row>
    <row r="119" spans="1:13" x14ac:dyDescent="0.25">
      <c r="A119" s="511"/>
      <c r="B119" s="512"/>
      <c r="C119" s="508" t="s">
        <v>744</v>
      </c>
      <c r="D119" s="560"/>
      <c r="E119" s="561"/>
      <c r="F119" s="512"/>
      <c r="G119" s="512"/>
      <c r="H119" s="398"/>
      <c r="I119" s="554"/>
      <c r="J119" s="531"/>
      <c r="K119" s="515"/>
      <c r="L119" s="515"/>
      <c r="M119" s="515"/>
    </row>
    <row r="120" spans="1:13" x14ac:dyDescent="0.25">
      <c r="A120" s="511"/>
      <c r="B120" s="512"/>
      <c r="C120" s="508" t="s">
        <v>744</v>
      </c>
      <c r="D120" s="560"/>
      <c r="E120" s="561"/>
      <c r="F120" s="512"/>
      <c r="G120" s="512"/>
      <c r="H120" s="398"/>
      <c r="I120" s="554"/>
      <c r="J120" s="531"/>
      <c r="K120" s="515"/>
      <c r="L120" s="515"/>
      <c r="M120" s="515"/>
    </row>
    <row r="121" spans="1:13" x14ac:dyDescent="0.25">
      <c r="A121" s="511"/>
      <c r="B121" s="512"/>
      <c r="C121" s="508" t="s">
        <v>744</v>
      </c>
      <c r="D121" s="560"/>
      <c r="E121" s="561"/>
      <c r="F121" s="512"/>
      <c r="G121" s="512"/>
      <c r="H121" s="398"/>
      <c r="I121" s="554"/>
      <c r="J121" s="531"/>
      <c r="K121" s="515"/>
      <c r="L121" s="515"/>
      <c r="M121" s="515"/>
    </row>
    <row r="122" spans="1:13" x14ac:dyDescent="0.25">
      <c r="A122" s="511"/>
      <c r="B122" s="512"/>
      <c r="C122" s="508" t="s">
        <v>744</v>
      </c>
      <c r="D122" s="560"/>
      <c r="E122" s="561"/>
      <c r="F122" s="512"/>
      <c r="G122" s="512"/>
      <c r="H122" s="398"/>
      <c r="I122" s="554"/>
      <c r="J122" s="531"/>
      <c r="K122" s="515"/>
      <c r="L122" s="515"/>
      <c r="M122" s="515"/>
    </row>
    <row r="123" spans="1:13" x14ac:dyDescent="0.25">
      <c r="A123" s="511"/>
      <c r="B123" s="512"/>
      <c r="C123" s="508" t="s">
        <v>744</v>
      </c>
      <c r="D123" s="560"/>
      <c r="E123" s="561"/>
      <c r="F123" s="512"/>
      <c r="G123" s="512"/>
      <c r="H123" s="398"/>
      <c r="I123" s="554"/>
      <c r="J123" s="531"/>
      <c r="K123" s="515"/>
      <c r="L123" s="515"/>
      <c r="M123" s="515"/>
    </row>
    <row r="124" spans="1:13" x14ac:dyDescent="0.25">
      <c r="A124" s="511"/>
      <c r="B124" s="512"/>
      <c r="C124" s="508" t="s">
        <v>744</v>
      </c>
      <c r="D124" s="560"/>
      <c r="E124" s="561"/>
      <c r="F124" s="512"/>
      <c r="G124" s="512"/>
      <c r="H124" s="398"/>
      <c r="I124" s="554"/>
      <c r="J124" s="531"/>
      <c r="K124" s="515"/>
      <c r="L124" s="515"/>
      <c r="M124" s="515"/>
    </row>
    <row r="125" spans="1:13" x14ac:dyDescent="0.25">
      <c r="A125" s="511"/>
      <c r="B125" s="512"/>
      <c r="C125" s="508"/>
      <c r="D125" s="560"/>
      <c r="E125" s="561"/>
      <c r="F125" s="512"/>
      <c r="G125" s="512"/>
      <c r="H125" s="398"/>
      <c r="I125" s="554"/>
      <c r="J125" s="531"/>
      <c r="K125" s="515"/>
      <c r="L125" s="515"/>
      <c r="M125" s="515"/>
    </row>
    <row r="126" spans="1:13" x14ac:dyDescent="0.25">
      <c r="A126" s="511"/>
      <c r="B126" s="512"/>
      <c r="C126" s="508"/>
      <c r="D126" s="560"/>
      <c r="E126" s="561"/>
      <c r="F126" s="512"/>
      <c r="G126" s="512"/>
      <c r="H126" s="398"/>
      <c r="I126" s="554"/>
      <c r="J126" s="531"/>
      <c r="K126" s="515"/>
      <c r="L126" s="515"/>
      <c r="M126" s="515"/>
    </row>
    <row r="127" spans="1:13" x14ac:dyDescent="0.25">
      <c r="A127" s="511"/>
      <c r="B127" s="512"/>
      <c r="C127" s="508" t="s">
        <v>744</v>
      </c>
      <c r="D127" s="560"/>
      <c r="E127" s="561"/>
      <c r="F127" s="512"/>
      <c r="G127" s="512"/>
      <c r="H127" s="398"/>
      <c r="I127" s="554"/>
      <c r="J127" s="531"/>
      <c r="K127" s="515"/>
      <c r="L127" s="515"/>
      <c r="M127" s="515"/>
    </row>
    <row r="128" spans="1:13" x14ac:dyDescent="0.25">
      <c r="A128" s="539"/>
      <c r="B128" s="541"/>
      <c r="C128" s="541"/>
      <c r="D128" s="541"/>
      <c r="E128" s="556"/>
      <c r="F128" s="541"/>
      <c r="G128" s="541"/>
      <c r="H128" s="398" t="s">
        <v>563</v>
      </c>
      <c r="I128" s="554"/>
      <c r="J128" s="531"/>
      <c r="K128" s="515"/>
      <c r="L128" s="515"/>
      <c r="M128" s="515"/>
    </row>
    <row r="129" spans="1:13" x14ac:dyDescent="0.25">
      <c r="A129" s="539"/>
      <c r="B129" s="541"/>
      <c r="C129" s="541"/>
      <c r="D129" s="541"/>
      <c r="E129" s="556"/>
      <c r="F129" s="541"/>
      <c r="G129" s="541"/>
      <c r="H129" s="398"/>
      <c r="I129" s="554"/>
      <c r="J129" s="531"/>
      <c r="K129" s="515"/>
      <c r="L129" s="515"/>
      <c r="M129" s="515"/>
    </row>
    <row r="130" spans="1:13" x14ac:dyDescent="0.25">
      <c r="A130" s="539"/>
      <c r="B130" s="541"/>
      <c r="C130" s="406" t="s">
        <v>1463</v>
      </c>
      <c r="D130" s="541"/>
      <c r="E130" s="501" t="s">
        <v>270</v>
      </c>
      <c r="F130" s="541"/>
      <c r="G130" s="541"/>
      <c r="H130" s="398"/>
      <c r="I130" s="554"/>
      <c r="J130" s="531"/>
      <c r="K130" s="515"/>
      <c r="L130" s="515"/>
      <c r="M130" s="515"/>
    </row>
    <row r="131" spans="1:13" x14ac:dyDescent="0.25">
      <c r="A131" s="511"/>
      <c r="B131" s="541"/>
      <c r="C131" s="541"/>
      <c r="D131" s="562"/>
      <c r="E131" s="561"/>
      <c r="F131" s="512"/>
      <c r="G131" s="512"/>
      <c r="H131" s="398" t="s">
        <v>564</v>
      </c>
      <c r="I131" s="554"/>
      <c r="J131" s="531"/>
      <c r="K131" s="515"/>
      <c r="L131" s="515"/>
      <c r="M131" s="515"/>
    </row>
    <row r="132" spans="1:13" x14ac:dyDescent="0.25">
      <c r="A132" s="511"/>
      <c r="B132" s="541"/>
      <c r="C132" s="541"/>
      <c r="D132" s="562"/>
      <c r="E132" s="561"/>
      <c r="F132" s="512"/>
      <c r="G132" s="512"/>
      <c r="H132" s="398" t="s">
        <v>586</v>
      </c>
      <c r="I132" s="554"/>
      <c r="J132" s="531"/>
      <c r="K132" s="515"/>
      <c r="L132" s="515"/>
      <c r="M132" s="515"/>
    </row>
    <row r="133" spans="1:13" x14ac:dyDescent="0.25">
      <c r="A133" s="511"/>
      <c r="B133" s="541"/>
      <c r="C133" s="541"/>
      <c r="D133" s="562"/>
      <c r="E133" s="561"/>
      <c r="F133" s="512"/>
      <c r="G133" s="512"/>
      <c r="H133" s="398" t="s">
        <v>585</v>
      </c>
      <c r="I133" s="554"/>
      <c r="J133" s="531"/>
      <c r="K133" s="515"/>
      <c r="L133" s="515"/>
      <c r="M133" s="515"/>
    </row>
    <row r="134" spans="1:13" x14ac:dyDescent="0.25">
      <c r="A134" s="511"/>
      <c r="B134" s="541"/>
      <c r="C134" s="541"/>
      <c r="D134" s="562"/>
      <c r="E134" s="561"/>
      <c r="F134" s="512"/>
      <c r="G134" s="512"/>
      <c r="H134" s="398" t="s">
        <v>565</v>
      </c>
      <c r="I134" s="554"/>
      <c r="J134" s="531"/>
      <c r="K134" s="515"/>
      <c r="L134" s="515"/>
      <c r="M134" s="515"/>
    </row>
    <row r="135" spans="1:13" x14ac:dyDescent="0.25">
      <c r="A135" s="511"/>
      <c r="B135" s="541"/>
      <c r="C135" s="541"/>
      <c r="D135" s="562"/>
      <c r="E135" s="561"/>
      <c r="F135" s="512"/>
      <c r="G135" s="512"/>
      <c r="H135" s="398" t="s">
        <v>566</v>
      </c>
      <c r="I135" s="554"/>
      <c r="J135" s="531"/>
      <c r="K135" s="515"/>
      <c r="L135" s="515"/>
      <c r="M135" s="515"/>
    </row>
    <row r="136" spans="1:13" x14ac:dyDescent="0.25">
      <c r="A136" s="511"/>
      <c r="B136" s="541"/>
      <c r="C136" s="541"/>
      <c r="D136" s="562"/>
      <c r="E136" s="561"/>
      <c r="F136" s="512"/>
      <c r="G136" s="512"/>
      <c r="H136" s="398" t="s">
        <v>567</v>
      </c>
      <c r="I136" s="554"/>
      <c r="J136" s="531"/>
      <c r="K136" s="515"/>
      <c r="L136" s="515"/>
      <c r="M136" s="515"/>
    </row>
    <row r="137" spans="1:13" s="559" customFormat="1" x14ac:dyDescent="0.25">
      <c r="A137" s="511"/>
      <c r="B137" s="512"/>
      <c r="C137" s="512"/>
      <c r="D137" s="541"/>
      <c r="E137" s="556"/>
      <c r="F137" s="512"/>
      <c r="G137" s="512"/>
      <c r="H137" s="398" t="s">
        <v>568</v>
      </c>
      <c r="I137" s="563"/>
      <c r="J137" s="541"/>
      <c r="K137" s="512"/>
      <c r="L137" s="512"/>
      <c r="M137" s="512"/>
    </row>
    <row r="138" spans="1:13" s="559" customFormat="1" x14ac:dyDescent="0.25">
      <c r="A138" s="564">
        <v>17</v>
      </c>
      <c r="B138" s="359" t="s">
        <v>1456</v>
      </c>
      <c r="C138" s="512"/>
      <c r="D138" s="512"/>
      <c r="E138" s="512"/>
      <c r="F138" s="512"/>
      <c r="G138" s="512"/>
      <c r="H138" s="398" t="s">
        <v>569</v>
      </c>
      <c r="I138" s="563"/>
      <c r="J138" s="541"/>
      <c r="K138" s="512"/>
      <c r="L138" s="512"/>
      <c r="M138" s="512"/>
    </row>
    <row r="139" spans="1:13" ht="29.25" x14ac:dyDescent="0.25">
      <c r="A139" s="539"/>
      <c r="B139" s="512"/>
      <c r="C139" s="547" t="s">
        <v>117</v>
      </c>
      <c r="D139" s="565"/>
      <c r="E139" s="512"/>
      <c r="F139" s="512"/>
      <c r="G139" s="512"/>
      <c r="H139" s="398" t="s">
        <v>570</v>
      </c>
      <c r="I139" s="554"/>
      <c r="J139" s="531"/>
      <c r="K139" s="515"/>
      <c r="L139" s="515"/>
      <c r="M139" s="515"/>
    </row>
    <row r="140" spans="1:13" x14ac:dyDescent="0.25">
      <c r="A140" s="539"/>
      <c r="B140" s="512"/>
      <c r="C140" s="512"/>
      <c r="D140" s="512"/>
      <c r="E140" s="512"/>
      <c r="F140" s="512"/>
      <c r="G140" s="512"/>
      <c r="H140" s="398" t="s">
        <v>571</v>
      </c>
      <c r="I140" s="554"/>
      <c r="J140" s="531"/>
      <c r="K140" s="515"/>
      <c r="L140" s="515"/>
      <c r="M140" s="515"/>
    </row>
    <row r="141" spans="1:13" x14ac:dyDescent="0.25">
      <c r="A141" s="444">
        <v>18</v>
      </c>
      <c r="B141" s="363" t="s">
        <v>114</v>
      </c>
      <c r="C141" s="512"/>
      <c r="D141" s="358" t="s">
        <v>923</v>
      </c>
      <c r="E141" s="512"/>
      <c r="F141" s="512"/>
      <c r="G141" s="512"/>
      <c r="H141" s="398" t="s">
        <v>585</v>
      </c>
      <c r="I141" s="554"/>
      <c r="J141" s="531"/>
      <c r="K141" s="515"/>
      <c r="L141" s="515"/>
      <c r="M141" s="515"/>
    </row>
    <row r="142" spans="1:13" x14ac:dyDescent="0.25">
      <c r="A142" s="511"/>
      <c r="B142" s="512" t="s">
        <v>1150</v>
      </c>
      <c r="C142" s="512"/>
      <c r="D142" s="512"/>
      <c r="E142" s="512"/>
      <c r="F142" s="512"/>
      <c r="G142" s="512"/>
      <c r="H142" s="398" t="s">
        <v>573</v>
      </c>
      <c r="I142" s="554"/>
      <c r="J142" s="531"/>
      <c r="K142" s="515"/>
      <c r="L142" s="515"/>
      <c r="M142" s="515"/>
    </row>
    <row r="143" spans="1:13" ht="43.15" customHeight="1" x14ac:dyDescent="0.25">
      <c r="A143" s="511"/>
      <c r="B143" s="512"/>
      <c r="C143" s="590" t="s">
        <v>1</v>
      </c>
      <c r="D143" s="619" t="s">
        <v>272</v>
      </c>
      <c r="E143" s="620"/>
      <c r="F143" s="621"/>
      <c r="G143" s="409" t="b">
        <v>0</v>
      </c>
      <c r="H143" s="398" t="s">
        <v>574</v>
      </c>
      <c r="I143" s="554"/>
      <c r="J143" s="531"/>
      <c r="K143" s="515"/>
      <c r="L143" s="515"/>
      <c r="M143" s="515"/>
    </row>
    <row r="144" spans="1:13" x14ac:dyDescent="0.25">
      <c r="A144" s="511"/>
      <c r="B144" s="512"/>
      <c r="C144" s="512"/>
      <c r="D144" s="512"/>
      <c r="E144" s="512"/>
      <c r="F144" s="512"/>
      <c r="G144" s="409">
        <f>IF(G143=FALSE,1,0)</f>
        <v>1</v>
      </c>
      <c r="H144" s="398" t="s">
        <v>575</v>
      </c>
      <c r="I144" s="554"/>
      <c r="J144" s="531"/>
      <c r="K144" s="515"/>
      <c r="L144" s="515"/>
      <c r="M144" s="515"/>
    </row>
    <row r="145" spans="1:13" ht="45" customHeight="1" x14ac:dyDescent="0.25">
      <c r="A145" s="511"/>
      <c r="B145" s="512"/>
      <c r="C145" s="591" t="s">
        <v>2</v>
      </c>
      <c r="D145" s="619" t="s">
        <v>1443</v>
      </c>
      <c r="E145" s="620"/>
      <c r="F145" s="621"/>
      <c r="G145" s="409" t="b">
        <v>0</v>
      </c>
      <c r="H145" s="398" t="s">
        <v>587</v>
      </c>
      <c r="I145" s="554"/>
      <c r="J145" s="531"/>
      <c r="K145" s="515"/>
      <c r="L145" s="515"/>
      <c r="M145" s="515"/>
    </row>
    <row r="146" spans="1:13" x14ac:dyDescent="0.25">
      <c r="A146" s="511"/>
      <c r="B146" s="512"/>
      <c r="C146" s="512"/>
      <c r="D146" s="512"/>
      <c r="E146" s="512"/>
      <c r="F146" s="512"/>
      <c r="G146" s="409">
        <f>IF(G145=FALSE,1,0)</f>
        <v>1</v>
      </c>
      <c r="H146" s="398" t="s">
        <v>576</v>
      </c>
      <c r="I146" s="554"/>
      <c r="J146" s="531"/>
      <c r="K146" s="515"/>
      <c r="L146" s="515"/>
      <c r="M146" s="515"/>
    </row>
    <row r="147" spans="1:13" ht="100.9" customHeight="1" x14ac:dyDescent="0.25">
      <c r="A147" s="511"/>
      <c r="B147" s="512"/>
      <c r="C147" s="591" t="s">
        <v>3</v>
      </c>
      <c r="D147" s="619" t="s">
        <v>1444</v>
      </c>
      <c r="E147" s="620"/>
      <c r="F147" s="621"/>
      <c r="G147" s="409" t="b">
        <v>0</v>
      </c>
      <c r="H147" s="398" t="s">
        <v>577</v>
      </c>
      <c r="I147" s="554"/>
      <c r="J147" s="531"/>
      <c r="K147" s="515"/>
      <c r="L147" s="515"/>
      <c r="M147" s="515"/>
    </row>
    <row r="148" spans="1:13" x14ac:dyDescent="0.25">
      <c r="A148" s="511"/>
      <c r="B148" s="512"/>
      <c r="C148" s="512"/>
      <c r="D148" s="512"/>
      <c r="E148" s="512"/>
      <c r="F148" s="512"/>
      <c r="G148" s="409">
        <f>IF(G147=FALSE,1,0)</f>
        <v>1</v>
      </c>
      <c r="H148" s="398" t="s">
        <v>579</v>
      </c>
      <c r="I148" s="554"/>
      <c r="J148" s="531"/>
      <c r="K148" s="515"/>
      <c r="L148" s="515"/>
      <c r="M148" s="515"/>
    </row>
    <row r="149" spans="1:13" ht="32.450000000000003" customHeight="1" x14ac:dyDescent="0.25">
      <c r="A149" s="511"/>
      <c r="B149" s="512"/>
      <c r="C149" s="591" t="s">
        <v>4</v>
      </c>
      <c r="D149" s="619" t="s">
        <v>274</v>
      </c>
      <c r="E149" s="620"/>
      <c r="F149" s="621"/>
      <c r="G149" s="409" t="b">
        <v>0</v>
      </c>
      <c r="H149" s="398" t="s">
        <v>578</v>
      </c>
      <c r="I149" s="554"/>
      <c r="J149" s="531"/>
      <c r="K149" s="515"/>
      <c r="L149" s="515"/>
      <c r="M149" s="515"/>
    </row>
    <row r="150" spans="1:13" x14ac:dyDescent="0.25">
      <c r="A150" s="511"/>
      <c r="B150" s="512"/>
      <c r="C150" s="512"/>
      <c r="D150" s="512"/>
      <c r="E150" s="512"/>
      <c r="F150" s="539"/>
      <c r="G150" s="409">
        <f>IF(G149=FALSE,1,0)</f>
        <v>1</v>
      </c>
      <c r="H150" s="398" t="s">
        <v>580</v>
      </c>
      <c r="I150" s="554"/>
      <c r="J150" s="531"/>
      <c r="K150" s="515"/>
      <c r="L150" s="515"/>
      <c r="M150" s="515"/>
    </row>
    <row r="151" spans="1:13" x14ac:dyDescent="0.25">
      <c r="A151" s="511"/>
      <c r="B151" s="512"/>
      <c r="C151" s="512"/>
      <c r="D151" s="512"/>
      <c r="E151" s="512"/>
      <c r="F151" s="539"/>
      <c r="G151" s="409">
        <f>IF(SUM(G144,G146,G148,G150) &gt; 0,1,0)</f>
        <v>1</v>
      </c>
      <c r="H151" s="398" t="s">
        <v>581</v>
      </c>
      <c r="I151" s="554"/>
      <c r="J151" s="531"/>
      <c r="K151" s="515"/>
      <c r="L151" s="515"/>
      <c r="M151" s="515"/>
    </row>
    <row r="152" spans="1:13" ht="53.65" customHeight="1" x14ac:dyDescent="0.25">
      <c r="A152" s="511"/>
      <c r="B152" s="512"/>
      <c r="C152" s="396" t="s">
        <v>5</v>
      </c>
      <c r="D152" s="622"/>
      <c r="E152" s="623"/>
      <c r="F152" s="624"/>
      <c r="G152" s="509"/>
      <c r="H152" s="398" t="s">
        <v>582</v>
      </c>
      <c r="I152" s="554"/>
      <c r="J152" s="531"/>
      <c r="K152" s="515"/>
      <c r="L152" s="515"/>
      <c r="M152" s="515"/>
    </row>
    <row r="153" spans="1:13" x14ac:dyDescent="0.25">
      <c r="A153" s="511"/>
      <c r="B153" s="512"/>
      <c r="C153" s="512"/>
      <c r="D153" s="512"/>
      <c r="E153" s="512"/>
      <c r="F153" s="539"/>
      <c r="G153" s="512"/>
      <c r="H153" s="398" t="s">
        <v>583</v>
      </c>
      <c r="I153" s="554"/>
      <c r="J153" s="531"/>
      <c r="K153" s="515"/>
      <c r="L153" s="515"/>
      <c r="M153" s="515"/>
    </row>
    <row r="154" spans="1:13" x14ac:dyDescent="0.25">
      <c r="A154" s="511"/>
      <c r="B154" s="512"/>
      <c r="C154" s="512"/>
      <c r="D154" s="512"/>
      <c r="E154" s="512"/>
      <c r="F154" s="512"/>
      <c r="G154" s="512"/>
      <c r="H154" s="398" t="s">
        <v>378</v>
      </c>
      <c r="I154" s="554"/>
      <c r="J154" s="531"/>
      <c r="K154" s="515"/>
      <c r="L154" s="515"/>
      <c r="M154" s="515"/>
    </row>
    <row r="155" spans="1:13" x14ac:dyDescent="0.25">
      <c r="A155" s="511"/>
      <c r="B155" s="512"/>
      <c r="C155" s="512"/>
      <c r="D155" s="512"/>
      <c r="E155" s="512"/>
      <c r="F155" s="512"/>
      <c r="G155" s="512"/>
      <c r="H155" s="398" t="s">
        <v>382</v>
      </c>
      <c r="I155" s="554"/>
      <c r="J155" s="531"/>
      <c r="K155" s="515"/>
      <c r="L155" s="515"/>
      <c r="M155" s="515"/>
    </row>
    <row r="156" spans="1:13" hidden="1" x14ac:dyDescent="0.25">
      <c r="A156" s="511"/>
      <c r="B156" s="567"/>
      <c r="C156" s="512"/>
      <c r="D156" s="512"/>
      <c r="E156" s="512"/>
      <c r="F156" s="512"/>
      <c r="G156" s="512"/>
      <c r="H156" s="398" t="s">
        <v>378</v>
      </c>
      <c r="I156" s="554"/>
      <c r="J156" s="531"/>
      <c r="K156" s="515"/>
      <c r="L156" s="515"/>
      <c r="M156" s="515"/>
    </row>
    <row r="157" spans="1:13" hidden="1" x14ac:dyDescent="0.25">
      <c r="H157" s="398" t="s">
        <v>378</v>
      </c>
      <c r="I157" s="554"/>
      <c r="J157" s="531"/>
      <c r="K157" s="515"/>
      <c r="L157" s="515"/>
      <c r="M157" s="515"/>
    </row>
    <row r="158" spans="1:13" hidden="1" x14ac:dyDescent="0.25">
      <c r="H158" s="398" t="s">
        <v>378</v>
      </c>
      <c r="I158" s="554"/>
      <c r="J158" s="531"/>
      <c r="K158" s="515"/>
      <c r="L158" s="515"/>
      <c r="M158" s="515"/>
    </row>
    <row r="159" spans="1:13" hidden="1" x14ac:dyDescent="0.25">
      <c r="H159" s="398" t="s">
        <v>378</v>
      </c>
      <c r="I159" s="554"/>
      <c r="J159" s="531"/>
      <c r="K159" s="515"/>
      <c r="L159" s="515"/>
      <c r="M159" s="515"/>
    </row>
    <row r="160" spans="1:13" hidden="1" x14ac:dyDescent="0.25">
      <c r="H160" s="398" t="s">
        <v>378</v>
      </c>
      <c r="I160" s="554"/>
      <c r="J160" s="531"/>
      <c r="K160" s="515"/>
      <c r="L160" s="515"/>
      <c r="M160" s="515"/>
    </row>
    <row r="161" spans="8:13" hidden="1" x14ac:dyDescent="0.25">
      <c r="H161" s="398" t="s">
        <v>378</v>
      </c>
      <c r="I161" s="554"/>
      <c r="J161" s="531"/>
      <c r="K161" s="515"/>
      <c r="L161" s="515"/>
      <c r="M161" s="515"/>
    </row>
    <row r="162" spans="8:13" hidden="1" x14ac:dyDescent="0.25">
      <c r="H162" s="398" t="s">
        <v>378</v>
      </c>
      <c r="I162" s="554"/>
      <c r="J162" s="531"/>
      <c r="K162" s="515"/>
      <c r="L162" s="515"/>
      <c r="M162" s="515"/>
    </row>
    <row r="163" spans="8:13" hidden="1" x14ac:dyDescent="0.25">
      <c r="H163" s="398" t="s">
        <v>378</v>
      </c>
      <c r="I163" s="554"/>
      <c r="J163" s="531"/>
      <c r="K163" s="515"/>
      <c r="L163" s="515"/>
      <c r="M163" s="515"/>
    </row>
    <row r="164" spans="8:13" hidden="1" x14ac:dyDescent="0.25">
      <c r="H164" s="398" t="s">
        <v>378</v>
      </c>
      <c r="I164" s="554"/>
      <c r="J164" s="531"/>
      <c r="K164" s="515"/>
      <c r="L164" s="515"/>
      <c r="M164" s="515"/>
    </row>
    <row r="165" spans="8:13" hidden="1" x14ac:dyDescent="0.25">
      <c r="H165" s="398" t="s">
        <v>378</v>
      </c>
      <c r="I165" s="554"/>
      <c r="J165" s="531"/>
      <c r="K165" s="515"/>
      <c r="L165" s="515"/>
      <c r="M165" s="515"/>
    </row>
    <row r="166" spans="8:13" hidden="1" x14ac:dyDescent="0.25">
      <c r="H166" s="398" t="s">
        <v>378</v>
      </c>
      <c r="I166" s="554"/>
      <c r="J166" s="531"/>
      <c r="K166" s="515"/>
      <c r="L166" s="515"/>
      <c r="M166" s="515"/>
    </row>
    <row r="167" spans="8:13" hidden="1" x14ac:dyDescent="0.25">
      <c r="H167" s="398" t="s">
        <v>378</v>
      </c>
      <c r="I167" s="554"/>
      <c r="J167" s="531"/>
      <c r="K167" s="515"/>
      <c r="L167" s="515"/>
      <c r="M167" s="515"/>
    </row>
    <row r="168" spans="8:13" hidden="1" x14ac:dyDescent="0.25">
      <c r="H168" s="398" t="s">
        <v>378</v>
      </c>
      <c r="I168" s="554"/>
      <c r="J168" s="531"/>
      <c r="K168" s="515"/>
      <c r="L168" s="515"/>
      <c r="M168" s="515"/>
    </row>
    <row r="169" spans="8:13" hidden="1" x14ac:dyDescent="0.25">
      <c r="H169" s="398" t="s">
        <v>378</v>
      </c>
      <c r="I169" s="554"/>
      <c r="J169" s="531"/>
      <c r="K169" s="515"/>
      <c r="L169" s="515"/>
      <c r="M169" s="515"/>
    </row>
    <row r="170" spans="8:13" hidden="1" x14ac:dyDescent="0.25">
      <c r="H170" s="398" t="s">
        <v>378</v>
      </c>
      <c r="I170" s="554"/>
      <c r="J170" s="531"/>
      <c r="K170" s="515"/>
      <c r="L170" s="515"/>
      <c r="M170" s="515"/>
    </row>
    <row r="171" spans="8:13" hidden="1" x14ac:dyDescent="0.25">
      <c r="H171" s="398" t="s">
        <v>378</v>
      </c>
      <c r="I171" s="554"/>
      <c r="J171" s="531"/>
      <c r="K171" s="515"/>
      <c r="L171" s="515"/>
      <c r="M171" s="515"/>
    </row>
    <row r="172" spans="8:13" hidden="1" x14ac:dyDescent="0.25">
      <c r="H172" s="398" t="s">
        <v>378</v>
      </c>
      <c r="I172" s="554"/>
      <c r="J172" s="531"/>
      <c r="K172" s="515"/>
      <c r="L172" s="515"/>
      <c r="M172" s="515"/>
    </row>
    <row r="173" spans="8:13" hidden="1" x14ac:dyDescent="0.25">
      <c r="H173" s="398" t="s">
        <v>378</v>
      </c>
      <c r="I173" s="554"/>
      <c r="J173" s="531"/>
      <c r="K173" s="515"/>
      <c r="L173" s="515"/>
      <c r="M173" s="515"/>
    </row>
    <row r="174" spans="8:13" hidden="1" x14ac:dyDescent="0.25">
      <c r="H174" s="398" t="s">
        <v>378</v>
      </c>
      <c r="I174" s="554"/>
      <c r="J174" s="531"/>
      <c r="K174" s="515"/>
      <c r="L174" s="515"/>
      <c r="M174" s="515"/>
    </row>
    <row r="175" spans="8:13" hidden="1" x14ac:dyDescent="0.25">
      <c r="H175" s="398" t="s">
        <v>378</v>
      </c>
      <c r="I175" s="554"/>
      <c r="J175" s="531"/>
      <c r="K175" s="515"/>
      <c r="L175" s="515"/>
      <c r="M175" s="515"/>
    </row>
    <row r="176" spans="8:13" hidden="1" x14ac:dyDescent="0.25">
      <c r="H176" s="398" t="s">
        <v>378</v>
      </c>
      <c r="I176" s="554"/>
      <c r="J176" s="531"/>
      <c r="K176" s="515"/>
      <c r="L176" s="515"/>
      <c r="M176" s="515"/>
    </row>
    <row r="177" spans="8:13" hidden="1" x14ac:dyDescent="0.25">
      <c r="H177" s="398" t="s">
        <v>378</v>
      </c>
      <c r="I177" s="554"/>
      <c r="J177" s="531"/>
      <c r="K177" s="515"/>
      <c r="L177" s="515"/>
      <c r="M177" s="515"/>
    </row>
    <row r="178" spans="8:13" hidden="1" x14ac:dyDescent="0.25">
      <c r="H178" s="398" t="s">
        <v>378</v>
      </c>
      <c r="I178" s="554"/>
      <c r="J178" s="531"/>
      <c r="K178" s="515"/>
      <c r="L178" s="515"/>
      <c r="M178" s="515"/>
    </row>
    <row r="179" spans="8:13" hidden="1" x14ac:dyDescent="0.25">
      <c r="H179" s="398" t="s">
        <v>378</v>
      </c>
      <c r="I179" s="554"/>
      <c r="J179" s="531"/>
      <c r="K179" s="515"/>
      <c r="L179" s="515"/>
      <c r="M179" s="515"/>
    </row>
    <row r="180" spans="8:13" hidden="1" x14ac:dyDescent="0.25">
      <c r="H180" s="398" t="s">
        <v>378</v>
      </c>
      <c r="I180" s="554"/>
      <c r="J180" s="531"/>
      <c r="K180" s="515"/>
      <c r="L180" s="515"/>
      <c r="M180" s="515"/>
    </row>
    <row r="181" spans="8:13" hidden="1" x14ac:dyDescent="0.25">
      <c r="H181" s="398" t="s">
        <v>378</v>
      </c>
      <c r="I181" s="554"/>
      <c r="J181" s="531"/>
      <c r="K181" s="515"/>
      <c r="L181" s="515"/>
      <c r="M181" s="515"/>
    </row>
    <row r="182" spans="8:13" hidden="1" x14ac:dyDescent="0.25">
      <c r="H182" s="398" t="s">
        <v>378</v>
      </c>
      <c r="I182" s="554"/>
      <c r="J182" s="531"/>
      <c r="K182" s="515"/>
      <c r="L182" s="515"/>
      <c r="M182" s="515"/>
    </row>
    <row r="183" spans="8:13" hidden="1" x14ac:dyDescent="0.25">
      <c r="H183" s="398" t="s">
        <v>378</v>
      </c>
      <c r="I183" s="554"/>
      <c r="J183" s="531"/>
      <c r="K183" s="515"/>
      <c r="L183" s="515"/>
      <c r="M183" s="515"/>
    </row>
    <row r="184" spans="8:13" hidden="1" x14ac:dyDescent="0.25">
      <c r="H184" s="398" t="s">
        <v>382</v>
      </c>
      <c r="I184" s="554"/>
      <c r="J184" s="531"/>
      <c r="K184" s="515"/>
      <c r="L184" s="515"/>
      <c r="M184" s="515"/>
    </row>
    <row r="185" spans="8:13" hidden="1" x14ac:dyDescent="0.25">
      <c r="H185" s="398" t="s">
        <v>378</v>
      </c>
      <c r="I185" s="554"/>
      <c r="J185" s="531"/>
      <c r="K185" s="515"/>
      <c r="L185" s="515"/>
      <c r="M185" s="515"/>
    </row>
    <row r="186" spans="8:13" hidden="1" x14ac:dyDescent="0.25">
      <c r="H186" s="398" t="s">
        <v>378</v>
      </c>
      <c r="I186" s="554"/>
      <c r="J186" s="531"/>
      <c r="K186" s="515"/>
      <c r="L186" s="515"/>
      <c r="M186" s="515"/>
    </row>
    <row r="187" spans="8:13" hidden="1" x14ac:dyDescent="0.25">
      <c r="H187" s="398" t="s">
        <v>378</v>
      </c>
      <c r="I187" s="554"/>
      <c r="J187" s="531"/>
      <c r="K187" s="515"/>
      <c r="L187" s="515"/>
      <c r="M187" s="515"/>
    </row>
    <row r="188" spans="8:13" hidden="1" x14ac:dyDescent="0.25">
      <c r="H188" s="398" t="s">
        <v>378</v>
      </c>
      <c r="I188" s="554"/>
      <c r="J188" s="531"/>
      <c r="K188" s="515"/>
      <c r="L188" s="515"/>
      <c r="M188" s="515"/>
    </row>
    <row r="189" spans="8:13" hidden="1" x14ac:dyDescent="0.25">
      <c r="H189" s="398" t="s">
        <v>378</v>
      </c>
      <c r="I189" s="554"/>
      <c r="J189" s="531"/>
      <c r="K189" s="515"/>
      <c r="L189" s="515"/>
      <c r="M189" s="515"/>
    </row>
    <row r="190" spans="8:13" hidden="1" x14ac:dyDescent="0.25">
      <c r="H190" s="398" t="s">
        <v>378</v>
      </c>
      <c r="I190" s="554"/>
      <c r="J190" s="531"/>
      <c r="K190" s="515"/>
      <c r="L190" s="515"/>
      <c r="M190" s="515"/>
    </row>
    <row r="191" spans="8:13" hidden="1" x14ac:dyDescent="0.25">
      <c r="H191" s="398" t="s">
        <v>378</v>
      </c>
      <c r="I191" s="554"/>
      <c r="J191" s="531"/>
      <c r="K191" s="515"/>
      <c r="L191" s="515"/>
      <c r="M191" s="515"/>
    </row>
    <row r="192" spans="8:13" hidden="1" x14ac:dyDescent="0.25">
      <c r="H192" s="398" t="s">
        <v>378</v>
      </c>
      <c r="I192" s="554"/>
      <c r="J192" s="531"/>
      <c r="K192" s="515"/>
      <c r="L192" s="515"/>
      <c r="M192" s="515"/>
    </row>
    <row r="193" spans="1:37" hidden="1" x14ac:dyDescent="0.25">
      <c r="H193" s="398" t="s">
        <v>378</v>
      </c>
      <c r="I193" s="554"/>
      <c r="J193" s="531"/>
      <c r="K193" s="515"/>
      <c r="L193" s="515"/>
      <c r="M193" s="515"/>
    </row>
    <row r="194" spans="1:37" hidden="1" x14ac:dyDescent="0.25">
      <c r="H194" s="398" t="s">
        <v>378</v>
      </c>
      <c r="I194" s="554"/>
      <c r="J194" s="531"/>
      <c r="K194" s="515"/>
      <c r="L194" s="515"/>
      <c r="M194" s="515"/>
    </row>
    <row r="195" spans="1:37" hidden="1" x14ac:dyDescent="0.25">
      <c r="H195" s="398" t="s">
        <v>378</v>
      </c>
      <c r="I195" s="554"/>
      <c r="J195" s="531"/>
      <c r="K195" s="515"/>
      <c r="L195" s="515"/>
      <c r="M195" s="515"/>
    </row>
    <row r="196" spans="1:37" hidden="1" x14ac:dyDescent="0.25">
      <c r="H196" s="398" t="s">
        <v>378</v>
      </c>
      <c r="I196" s="554"/>
      <c r="J196" s="531"/>
      <c r="K196" s="515"/>
      <c r="L196" s="515"/>
      <c r="M196" s="515"/>
    </row>
    <row r="197" spans="1:37" hidden="1" x14ac:dyDescent="0.25">
      <c r="H197" s="398" t="s">
        <v>378</v>
      </c>
      <c r="I197" s="554"/>
      <c r="J197" s="531"/>
      <c r="K197" s="515"/>
      <c r="L197" s="515"/>
      <c r="M197" s="515"/>
    </row>
    <row r="198" spans="1:37" hidden="1" x14ac:dyDescent="0.25">
      <c r="H198" s="398" t="s">
        <v>378</v>
      </c>
      <c r="I198" s="554"/>
      <c r="J198" s="531"/>
      <c r="K198" s="515"/>
      <c r="L198" s="515"/>
      <c r="M198" s="515"/>
    </row>
    <row r="199" spans="1:37" s="570" customFormat="1" hidden="1" x14ac:dyDescent="0.25">
      <c r="A199" s="568"/>
      <c r="B199" s="559"/>
      <c r="C199" s="559"/>
      <c r="D199" s="559"/>
      <c r="E199" s="559"/>
      <c r="F199" s="559"/>
      <c r="G199" s="559"/>
      <c r="H199" s="398"/>
      <c r="I199" s="554"/>
      <c r="J199" s="531"/>
      <c r="K199" s="531"/>
      <c r="L199" s="531"/>
      <c r="M199" s="531"/>
      <c r="N199" s="569"/>
      <c r="O199" s="569"/>
      <c r="P199" s="569"/>
      <c r="Q199" s="569"/>
      <c r="R199" s="569"/>
      <c r="S199" s="569"/>
      <c r="T199" s="569"/>
      <c r="U199" s="569"/>
      <c r="V199" s="569"/>
      <c r="W199" s="569"/>
      <c r="X199" s="569"/>
      <c r="Y199" s="569"/>
      <c r="Z199" s="569"/>
      <c r="AA199" s="569"/>
      <c r="AB199" s="569"/>
      <c r="AC199" s="569"/>
      <c r="AD199" s="569"/>
      <c r="AE199" s="569"/>
      <c r="AF199" s="569"/>
      <c r="AG199" s="569"/>
      <c r="AH199" s="569"/>
      <c r="AI199" s="569"/>
      <c r="AJ199" s="569"/>
      <c r="AK199" s="569"/>
    </row>
    <row r="200" spans="1:37" hidden="1" x14ac:dyDescent="0.25">
      <c r="H200" s="398" t="s">
        <v>378</v>
      </c>
      <c r="I200" s="514"/>
      <c r="J200" s="515"/>
      <c r="K200" s="515"/>
      <c r="L200" s="515"/>
      <c r="M200" s="515"/>
    </row>
    <row r="201" spans="1:37" hidden="1" x14ac:dyDescent="0.25">
      <c r="H201" s="398" t="s">
        <v>378</v>
      </c>
      <c r="I201" s="514"/>
      <c r="J201" s="515"/>
      <c r="K201" s="515"/>
      <c r="L201" s="515"/>
      <c r="M201" s="515"/>
    </row>
    <row r="202" spans="1:37" hidden="1" x14ac:dyDescent="0.25">
      <c r="H202" s="398" t="s">
        <v>378</v>
      </c>
      <c r="I202" s="514"/>
      <c r="J202" s="515"/>
      <c r="K202" s="515"/>
      <c r="L202" s="515"/>
      <c r="M202" s="515"/>
    </row>
    <row r="203" spans="1:37" hidden="1" x14ac:dyDescent="0.25">
      <c r="H203" s="398" t="s">
        <v>378</v>
      </c>
      <c r="I203" s="514"/>
      <c r="J203" s="515"/>
      <c r="K203" s="515"/>
      <c r="L203" s="515"/>
      <c r="M203" s="515"/>
    </row>
    <row r="204" spans="1:37" hidden="1" x14ac:dyDescent="0.25">
      <c r="H204" s="398" t="s">
        <v>378</v>
      </c>
      <c r="I204" s="514"/>
      <c r="J204" s="515"/>
      <c r="K204" s="515"/>
      <c r="L204" s="515"/>
      <c r="M204" s="515"/>
    </row>
    <row r="205" spans="1:37" hidden="1" x14ac:dyDescent="0.25">
      <c r="H205" s="398" t="s">
        <v>378</v>
      </c>
      <c r="I205" s="514"/>
      <c r="J205" s="515"/>
      <c r="K205" s="515"/>
      <c r="L205" s="515"/>
      <c r="M205" s="515"/>
    </row>
    <row r="206" spans="1:37" hidden="1" x14ac:dyDescent="0.25">
      <c r="H206" s="513"/>
      <c r="I206" s="514"/>
      <c r="J206" s="515"/>
      <c r="K206" s="515"/>
      <c r="L206" s="515"/>
      <c r="M206" s="515"/>
    </row>
    <row r="207" spans="1:37" hidden="1" x14ac:dyDescent="0.25">
      <c r="H207" s="513"/>
      <c r="I207" s="514"/>
      <c r="J207" s="515"/>
      <c r="K207" s="515"/>
      <c r="L207" s="515"/>
      <c r="M207" s="515"/>
    </row>
    <row r="208" spans="1:37" hidden="1" x14ac:dyDescent="0.25">
      <c r="H208" s="513" t="s">
        <v>373</v>
      </c>
      <c r="I208" s="514"/>
      <c r="J208" s="515"/>
      <c r="K208" s="515"/>
      <c r="L208" s="515"/>
      <c r="M208" s="515"/>
    </row>
    <row r="209" spans="8:13" hidden="1" x14ac:dyDescent="0.25">
      <c r="H209" s="513"/>
      <c r="I209" s="514"/>
      <c r="J209" s="515"/>
      <c r="K209" s="515"/>
      <c r="L209" s="515"/>
      <c r="M209" s="515"/>
    </row>
    <row r="210" spans="8:13" hidden="1" x14ac:dyDescent="0.25">
      <c r="H210" s="513" t="s">
        <v>374</v>
      </c>
      <c r="I210" s="514"/>
      <c r="J210" s="515"/>
      <c r="K210" s="515"/>
      <c r="L210" s="515"/>
      <c r="M210" s="515"/>
    </row>
    <row r="211" spans="8:13" hidden="1" x14ac:dyDescent="0.25">
      <c r="H211" s="513"/>
      <c r="I211" s="514"/>
      <c r="J211" s="515"/>
      <c r="K211" s="515"/>
      <c r="L211" s="515"/>
      <c r="M211" s="515"/>
    </row>
    <row r="212" spans="8:13" ht="62.1" hidden="1" customHeight="1" x14ac:dyDescent="0.25">
      <c r="H212" s="513" t="s">
        <v>384</v>
      </c>
      <c r="I212" s="514"/>
      <c r="J212" s="515"/>
      <c r="K212" s="515"/>
      <c r="L212" s="515"/>
      <c r="M212" s="515"/>
    </row>
    <row r="213" spans="8:13" hidden="1" x14ac:dyDescent="0.25">
      <c r="H213" s="513"/>
      <c r="I213" s="514"/>
      <c r="J213" s="515"/>
      <c r="K213" s="515"/>
      <c r="L213" s="515"/>
      <c r="M213" s="515"/>
    </row>
    <row r="214" spans="8:13" ht="45.6" hidden="1" customHeight="1" x14ac:dyDescent="0.25">
      <c r="H214" s="513" t="s">
        <v>384</v>
      </c>
      <c r="I214" s="514"/>
      <c r="J214" s="515"/>
      <c r="K214" s="515"/>
      <c r="L214" s="515"/>
      <c r="M214" s="515"/>
    </row>
    <row r="215" spans="8:13" hidden="1" x14ac:dyDescent="0.25">
      <c r="H215" s="513"/>
      <c r="I215" s="514"/>
      <c r="J215" s="515"/>
      <c r="K215" s="515"/>
      <c r="L215" s="515"/>
      <c r="M215" s="515"/>
    </row>
    <row r="216" spans="8:13" ht="102.6" hidden="1" customHeight="1" x14ac:dyDescent="0.25">
      <c r="H216" s="513" t="s">
        <v>384</v>
      </c>
      <c r="I216" s="514"/>
      <c r="J216" s="515"/>
      <c r="K216" s="515"/>
      <c r="L216" s="515"/>
      <c r="M216" s="515"/>
    </row>
    <row r="217" spans="8:13" hidden="1" x14ac:dyDescent="0.25">
      <c r="H217" s="513"/>
      <c r="I217" s="514"/>
      <c r="J217" s="515"/>
      <c r="K217" s="515"/>
      <c r="L217" s="515"/>
      <c r="M217" s="515"/>
    </row>
    <row r="218" spans="8:13" ht="33" hidden="1" customHeight="1" x14ac:dyDescent="0.25">
      <c r="H218" s="513" t="s">
        <v>384</v>
      </c>
      <c r="I218" s="514"/>
      <c r="J218" s="515"/>
      <c r="K218" s="515"/>
      <c r="L218" s="515"/>
      <c r="M218" s="515"/>
    </row>
    <row r="219" spans="8:13" hidden="1" x14ac:dyDescent="0.25">
      <c r="H219" s="513"/>
      <c r="I219" s="514"/>
      <c r="J219" s="515"/>
      <c r="K219" s="515"/>
      <c r="L219" s="515"/>
      <c r="M219" s="515"/>
    </row>
    <row r="220" spans="8:13" hidden="1" x14ac:dyDescent="0.25">
      <c r="H220" s="513"/>
      <c r="I220" s="514"/>
      <c r="J220" s="515"/>
      <c r="K220" s="515"/>
      <c r="L220" s="515"/>
      <c r="M220" s="515"/>
    </row>
    <row r="221" spans="8:13" ht="21.6" hidden="1" customHeight="1" x14ac:dyDescent="0.25">
      <c r="H221" s="523" t="s">
        <v>378</v>
      </c>
      <c r="I221" s="571"/>
      <c r="J221" s="572"/>
      <c r="K221" s="572"/>
      <c r="L221" s="572"/>
      <c r="M221" s="515"/>
    </row>
    <row r="222" spans="8:13" hidden="1" x14ac:dyDescent="0.25">
      <c r="H222" s="513"/>
      <c r="I222" s="514"/>
      <c r="J222" s="515"/>
      <c r="K222" s="515"/>
      <c r="L222" s="515"/>
      <c r="M222" s="515"/>
    </row>
    <row r="223" spans="8:13" hidden="1" x14ac:dyDescent="0.25">
      <c r="H223" s="513"/>
      <c r="I223" s="514"/>
      <c r="J223" s="515"/>
      <c r="K223" s="515"/>
      <c r="L223" s="515"/>
      <c r="M223" s="515"/>
    </row>
    <row r="224" spans="8:13" hidden="1" x14ac:dyDescent="0.25">
      <c r="H224" s="513"/>
      <c r="I224" s="514"/>
      <c r="J224" s="515"/>
      <c r="K224" s="515"/>
      <c r="L224" s="515"/>
      <c r="M224" s="515"/>
    </row>
    <row r="225" spans="8:13" hidden="1" x14ac:dyDescent="0.25">
      <c r="H225" s="513"/>
      <c r="I225" s="514"/>
      <c r="J225" s="515"/>
      <c r="K225" s="515"/>
      <c r="L225" s="515"/>
      <c r="M225" s="515"/>
    </row>
    <row r="226" spans="8:13" x14ac:dyDescent="0.25"/>
    <row r="227" spans="8:13" x14ac:dyDescent="0.25"/>
    <row r="228" spans="8:13" x14ac:dyDescent="0.25"/>
    <row r="229" spans="8:13" x14ac:dyDescent="0.25"/>
    <row r="230" spans="8:13" x14ac:dyDescent="0.25"/>
    <row r="231" spans="8:13" x14ac:dyDescent="0.25"/>
    <row r="232" spans="8:13" x14ac:dyDescent="0.25"/>
    <row r="233" spans="8:13" x14ac:dyDescent="0.25"/>
    <row r="234" spans="8:13" x14ac:dyDescent="0.25"/>
    <row r="235" spans="8:13" x14ac:dyDescent="0.25"/>
    <row r="236" spans="8:13" x14ac:dyDescent="0.25"/>
  </sheetData>
  <sheetProtection algorithmName="SHA-512" hashValue="GaomIBQh7CA8x54a6DbyHWi+FFvkDUo0gmStN2OfQD6zftiVf3v62GUX0iBQ3k7lwuaR+YOsI3zUgrch3pMkhg==" saltValue="VJO9vKZvpa3FP4TQfY6abA==" spinCount="100000" sheet="1" objects="1" scenarios="1"/>
  <dataConsolidate/>
  <mergeCells count="5">
    <mergeCell ref="D147:F147"/>
    <mergeCell ref="D149:F149"/>
    <mergeCell ref="D143:F143"/>
    <mergeCell ref="D145:F145"/>
    <mergeCell ref="D152:F152"/>
  </mergeCells>
  <conditionalFormatting sqref="D143">
    <cfRule type="expression" dxfId="5" priority="4">
      <formula>$G$143=TRUE</formula>
    </cfRule>
  </conditionalFormatting>
  <conditionalFormatting sqref="D145">
    <cfRule type="expression" dxfId="4" priority="3">
      <formula>$G$145=TRUE</formula>
    </cfRule>
  </conditionalFormatting>
  <conditionalFormatting sqref="D147">
    <cfRule type="expression" dxfId="3" priority="2">
      <formula>$G$147=TRUE</formula>
    </cfRule>
  </conditionalFormatting>
  <conditionalFormatting sqref="D149">
    <cfRule type="expression" dxfId="2" priority="1">
      <formula>$G$149=TRUE</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ignoredErrors>
    <ignoredError sqref="G150:G151 G148 G146 G144 C5 C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6373" r:id="rId4" name="Check Box 53">
              <controlPr defaultSize="0" autoFill="0" autoLine="0" autoPict="0">
                <anchor moveWithCells="1">
                  <from>
                    <xdr:col>1</xdr:col>
                    <xdr:colOff>476250</xdr:colOff>
                    <xdr:row>142</xdr:row>
                    <xdr:rowOff>28575</xdr:rowOff>
                  </from>
                  <to>
                    <xdr:col>2</xdr:col>
                    <xdr:colOff>57150</xdr:colOff>
                    <xdr:row>142</xdr:row>
                    <xdr:rowOff>409575</xdr:rowOff>
                  </to>
                </anchor>
              </controlPr>
            </control>
          </mc:Choice>
        </mc:AlternateContent>
        <mc:AlternateContent xmlns:mc="http://schemas.openxmlformats.org/markup-compatibility/2006">
          <mc:Choice Requires="x14">
            <control shapeId="56374" r:id="rId5" name="Check Box 54">
              <controlPr defaultSize="0" autoFill="0" autoLine="0" autoPict="0">
                <anchor moveWithCells="1">
                  <from>
                    <xdr:col>1</xdr:col>
                    <xdr:colOff>476250</xdr:colOff>
                    <xdr:row>143</xdr:row>
                    <xdr:rowOff>114300</xdr:rowOff>
                  </from>
                  <to>
                    <xdr:col>2</xdr:col>
                    <xdr:colOff>66675</xdr:colOff>
                    <xdr:row>144</xdr:row>
                    <xdr:rowOff>314325</xdr:rowOff>
                  </to>
                </anchor>
              </controlPr>
            </control>
          </mc:Choice>
        </mc:AlternateContent>
        <mc:AlternateContent xmlns:mc="http://schemas.openxmlformats.org/markup-compatibility/2006">
          <mc:Choice Requires="x14">
            <control shapeId="56375" r:id="rId6" name="Check Box 55">
              <controlPr defaultSize="0" autoFill="0" autoLine="0" autoPict="0">
                <anchor moveWithCells="1">
                  <from>
                    <xdr:col>1</xdr:col>
                    <xdr:colOff>457200</xdr:colOff>
                    <xdr:row>145</xdr:row>
                    <xdr:rowOff>95250</xdr:rowOff>
                  </from>
                  <to>
                    <xdr:col>2</xdr:col>
                    <xdr:colOff>57150</xdr:colOff>
                    <xdr:row>146</xdr:row>
                    <xdr:rowOff>276225</xdr:rowOff>
                  </to>
                </anchor>
              </controlPr>
            </control>
          </mc:Choice>
        </mc:AlternateContent>
        <mc:AlternateContent xmlns:mc="http://schemas.openxmlformats.org/markup-compatibility/2006">
          <mc:Choice Requires="x14">
            <control shapeId="56376" r:id="rId7" name="Check Box 56">
              <controlPr defaultSize="0" autoFill="0" autoLine="0" autoPict="0">
                <anchor moveWithCells="1">
                  <from>
                    <xdr:col>1</xdr:col>
                    <xdr:colOff>457200</xdr:colOff>
                    <xdr:row>147</xdr:row>
                    <xdr:rowOff>104775</xdr:rowOff>
                  </from>
                  <to>
                    <xdr:col>2</xdr:col>
                    <xdr:colOff>57150</xdr:colOff>
                    <xdr:row>148</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ApprovalLookups!#REF!</xm:f>
          </x14:formula1>
          <xm:sqref>E50 D79:D80</xm:sqref>
        </x14:dataValidation>
        <x14:dataValidation type="list" allowBlank="1" showInputMessage="1" showErrorMessage="1">
          <x14:formula1>
            <xm:f>ApprovalLookups!$F$2:$F$3</xm:f>
          </x14:formula1>
          <xm:sqref>D35</xm:sqref>
        </x14:dataValidation>
        <x14:dataValidation type="list" allowBlank="1" showInputMessage="1" showErrorMessage="1">
          <x14:formula1>
            <xm:f>ApprovalLookups!$C$2:$C$5</xm:f>
          </x14:formula1>
          <xm:sqref>D7</xm:sqref>
        </x14:dataValidation>
        <x14:dataValidation type="list" allowBlank="1" showInputMessage="1" showErrorMessage="1">
          <x14:formula1>
            <xm:f>ApprovalLookups!$A$2:$A$4</xm:f>
          </x14:formula1>
          <xm:sqref>D4</xm:sqref>
        </x14:dataValidation>
        <x14:dataValidation type="list" allowBlank="1" showInputMessage="1" showErrorMessage="1">
          <x14:formula1>
            <xm:f>ApprovalLookups!$E$2:$E$31</xm:f>
          </x14:formula1>
          <xm:sqref>F11:F12</xm:sqref>
        </x14:dataValidation>
        <x14:dataValidation type="list" allowBlank="1" showInputMessage="1" showErrorMessage="1">
          <x14:formula1>
            <xm:f>ApprovalLookups!$J$2:$J$29</xm:f>
          </x14:formula1>
          <xm:sqref>D52:D78 D82:D108</xm:sqref>
        </x14:dataValidation>
        <x14:dataValidation type="list" allowBlank="1" showInputMessage="1" showErrorMessage="1">
          <x14:formula1>
            <xm:f>ApprovalLookups!$K$2:$K$3</xm:f>
          </x14:formula1>
          <xm:sqref>D33</xm:sqref>
        </x14:dataValidation>
        <x14:dataValidation type="list" allowBlank="1" showInputMessage="1" showErrorMessage="1">
          <x14:formula1>
            <xm:f>ApprovalLookups!$G$2:$G$14</xm:f>
          </x14:formula1>
          <xm:sqref>D45:D48 D112:D127</xm:sqref>
        </x14:dataValidation>
        <x14:dataValidation type="list" allowBlank="1" showInputMessage="1" showErrorMessage="1">
          <x14:formula1>
            <xm:f>ApprovalLookups!$M$2:$M$10</xm:f>
          </x14:formula1>
          <xm:sqref>D131:D136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Label xmlns="a3ce82b8-c96c-4ac1-b8c5-290850f2230c"/>
    <IconOverlay xmlns="http://schemas.microsoft.com/sharepoint/v4" xsi:nil="true"/>
    <TaxCatchAll xmlns="a3ce82b8-c96c-4ac1-b8c5-290850f2230c"/>
    <PublishingExpirationDate xmlns="http://schemas.microsoft.com/sharepoint/v3" xsi:nil="true"/>
    <PublishingStartDate xmlns="http://schemas.microsoft.com/sharepoint/v3" xsi:nil="true"/>
    <_dlc_DocId xmlns="a3ce82b8-c96c-4ac1-b8c5-290850f2230c">HDQSS7QZJRZW-1748661155-228603</_dlc_DocId>
    <_dlc_DocIdUrl xmlns="a3ce82b8-c96c-4ac1-b8c5-290850f2230c">
      <Url>https://cbiteams/sites/baim/_layouts/15/DocIdRedir.aspx?ID=HDQSS7QZJRZW-1748661155-228603</Url>
      <Description>HDQSS7QZJRZW-1748661155-228603</Description>
    </_dlc_DocIdUrl>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1" ma:contentTypeDescription="Create a new document." ma:contentTypeScope="" ma:versionID="38e5b1427d5e16148a87141c3db600e1">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2f5dfe2b4ced03757c87951b448a653e"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85A6F5E6-EDFF-4618-9F98-E8D24F8D1836}">
  <ds:schemaRefs>
    <ds:schemaRef ds:uri="http://schemas.microsoft.com/sharepoint/v3"/>
    <ds:schemaRef ds:uri="http://schemas.microsoft.com/sharepoint/v4"/>
    <ds:schemaRef ds:uri="http://purl.org/dc/elements/1.1/"/>
    <ds:schemaRef ds:uri="http://schemas.openxmlformats.org/package/2006/metadata/core-properties"/>
    <ds:schemaRef ds:uri="a3ce82b8-c96c-4ac1-b8c5-290850f2230c"/>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C6072C6-7F8B-460F-8187-7619EDDB8CC6}">
  <ds:schemaRefs>
    <ds:schemaRef ds:uri="http://schemas.microsoft.com/sharepoint/v3/contenttype/forms"/>
  </ds:schemaRefs>
</ds:datastoreItem>
</file>

<file path=customXml/itemProps3.xml><?xml version="1.0" encoding="utf-8"?>
<ds:datastoreItem xmlns:ds="http://schemas.openxmlformats.org/officeDocument/2006/customXml" ds:itemID="{EED8A59A-E002-49DB-9DF3-2C00D6D9A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063BC49-56F4-4078-A357-277FAEBBDAB6}">
  <ds:schemaRefs>
    <ds:schemaRef ds:uri="http://schemas.microsoft.com/sharepoint/events"/>
  </ds:schemaRefs>
</ds:datastoreItem>
</file>

<file path=customXml/itemProps5.xml><?xml version="1.0" encoding="utf-8"?>
<ds:datastoreItem xmlns:ds="http://schemas.openxmlformats.org/officeDocument/2006/customXml" ds:itemID="{F6C4FB64-639D-4203-B1D2-AAF204CE43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Submission Data</vt:lpstr>
      <vt:lpstr>Overview</vt:lpstr>
      <vt:lpstr>Submission Details</vt:lpstr>
      <vt:lpstr>Issuer Details</vt:lpstr>
      <vt:lpstr>IDLookups</vt:lpstr>
      <vt:lpstr>Securities Details</vt:lpstr>
      <vt:lpstr>Omission Details</vt:lpstr>
      <vt:lpstr>Passporting Details</vt:lpstr>
      <vt:lpstr>Approval</vt:lpstr>
      <vt:lpstr>ApprovalLookups</vt:lpstr>
      <vt:lpstr>SDLookups</vt:lpstr>
      <vt:lpstr>SecDLookups</vt:lpstr>
      <vt:lpstr>OmissionLookups</vt:lpstr>
      <vt:lpstr>OLD_SecuritiesDetails</vt:lpstr>
      <vt:lpstr> Passporting Details Old</vt:lpstr>
      <vt:lpstr>Approval old</vt:lpstr>
      <vt:lpstr>ApprovalLookups old</vt:lpstr>
      <vt:lpstr>BaseProspectus</vt:lpstr>
      <vt:lpstr>DocumentType</vt:lpstr>
      <vt:lpstr>SecuritiesNote</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Connolly, Katarina</dc:creator>
  <cp:keywords>Public</cp:keywords>
  <cp:lastModifiedBy>Connolly, Katarina</cp:lastModifiedBy>
  <cp:lastPrinted>2020-11-12T09:31:02Z</cp:lastPrinted>
  <dcterms:created xsi:type="dcterms:W3CDTF">2020-02-05T11:56:05Z</dcterms:created>
  <dcterms:modified xsi:type="dcterms:W3CDTF">2024-11-28T10:16:13Z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96e0691a-873a-474a-9f6d-bcdee058d7eb</vt:lpwstr>
  </property>
  <property fmtid="{D5CDD505-2E9C-101B-9397-08002B2CF9AE}" pid="3" name="bjSaver">
    <vt:lpwstr>TR7yzGaXW/36tFaJI5hc26u/35xZIudc</vt:lpwstr>
  </property>
  <property fmtid="{D5CDD505-2E9C-101B-9397-08002B2CF9AE}" pid="4" name="ContentTypeId">
    <vt:lpwstr>0x010100859CF5F7D5B79746957B1E3BCAB6E51C</vt:lpwstr>
  </property>
  <property fmtid="{D5CDD505-2E9C-101B-9397-08002B2CF9AE}" pid="5" name="_AdHocReviewCycleID">
    <vt:i4>-791762244</vt:i4>
  </property>
  <property fmtid="{D5CDD505-2E9C-101B-9397-08002B2CF9AE}" pid="6" name="_NewReviewCycle">
    <vt:lpwstr/>
  </property>
  <property fmtid="{D5CDD505-2E9C-101B-9397-08002B2CF9AE}" pid="7" name="_EmailSubject">
    <vt:lpwstr>add a new page for the EUGB Regulation under Securities Markets site on the CBI website </vt:lpwstr>
  </property>
  <property fmtid="{D5CDD505-2E9C-101B-9397-08002B2CF9AE}" pid="8" name="_AuthorEmail">
    <vt:lpwstr>Katarina.Connolly@centralbank.ie</vt:lpwstr>
  </property>
  <property fmtid="{D5CDD505-2E9C-101B-9397-08002B2CF9AE}" pid="9" name="_AuthorEmailDisplayName">
    <vt:lpwstr>Connolly, Katarina</vt:lpwstr>
  </property>
  <property fmtid="{D5CDD505-2E9C-101B-9397-08002B2CF9AE}" pid="10" name="_PreviousAdHocReviewCycleID">
    <vt:i4>-897145783</vt:i4>
  </property>
  <property fmtid="{D5CDD505-2E9C-101B-9397-08002B2CF9AE}" pid="11" name="_dlc_DocIdItemGuid">
    <vt:lpwstr>2dd971dd-457d-4886-bfdd-78a643c48fa8</vt:lpwstr>
  </property>
  <property fmtid="{D5CDD505-2E9C-101B-9397-08002B2CF9AE}" pid="13" name="bjDocumentSecurityLabel">
    <vt:lpwstr>Public</vt:lpwstr>
  </property>
  <property fmtid="{D5CDD505-2E9C-101B-9397-08002B2CF9AE}" pid="14" name="bjLeftHeaderLabel-first">
    <vt:lpwstr>&amp;"Times New Roman,Regular"&amp;12&amp;K000000Central Bank of Ireland - PUBLIC</vt:lpwstr>
  </property>
  <property fmtid="{D5CDD505-2E9C-101B-9397-08002B2CF9AE}" pid="15" name="bjLeftHeaderLabel-even">
    <vt:lpwstr>&amp;"Times New Roman,Regular"&amp;12&amp;K000000Central Bank of Ireland - PUBLIC</vt:lpwstr>
  </property>
  <property fmtid="{D5CDD505-2E9C-101B-9397-08002B2CF9AE}" pid="16" name="bjLeftHeaderLabel">
    <vt:lpwstr>&amp;"Times New Roman,Regular"&amp;12&amp;K000000Central Bank of Ireland - PUBLIC</vt:lpwstr>
  </property>
  <property fmtid="{D5CDD505-2E9C-101B-9397-08002B2CF9AE}" pid="17"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8" name="bjDocumentLabelXML-0">
    <vt:lpwstr>ames.com/2008/01/sie/internal/label"&gt;&lt;element uid="33ed6465-8d2f-4fab-bbbc-787e2c148707" value="" /&gt;&lt;/sisl&gt;</vt:lpwstr>
  </property>
</Properties>
</file>