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mcguinness\Desktop\"/>
    </mc:Choice>
  </mc:AlternateContent>
  <xr:revisionPtr revIDLastSave="0" documentId="8_{92926DF7-E069-4443-B3AD-916863F1BC84}" xr6:coauthVersionLast="47" xr6:coauthVersionMax="47" xr10:uidLastSave="{00000000-0000-0000-0000-000000000000}"/>
  <bookViews>
    <workbookView xWindow="10" yWindow="10" windowWidth="19180" windowHeight="10060" tabRatio="746" xr2:uid="{00000000-000D-0000-FFFF-FFFF00000000}"/>
  </bookViews>
  <sheets>
    <sheet name="Cover" sheetId="7" r:id="rId1"/>
    <sheet name="Directions" sheetId="8" r:id="rId2"/>
    <sheet name="Validations" sheetId="9" r:id="rId3"/>
    <sheet name="Historic Settled Claims" sheetId="4" r:id="rId4"/>
    <sheet name="Narrative" sheetId="10" r:id="rId5"/>
  </sheets>
  <definedNames>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_comment" xml:space="preserve"> Narrative!$B$2:INDEX( Narrative!$B$2:$B$1048576, SUMPRODUCT(--( Narrative!$B$2:$B$1048576&lt;&gt;"")) )</definedName>
    <definedName name="na_datasetid_data" xml:space="preserve"> Narrative!$A$2:INDEX( Narrative!$A$2:$A$1048576, SUMPRODUCT(--( Narrative!$A$2:$A$1048576&lt;&gt;"")) )</definedName>
    <definedName name="na_datasetid_lu">Narrative!$E$2:INDEX( Narrative!$E$2:$E$1048576, SUMPRODUCT(--( Narrative!$E$2:$E$1048576&lt;&gt;"""")) )</definedName>
    <definedName name="pe_acc_qtr_data">#REF!:INDEX(#REF!, SUMPRODUCT(--(#REF!&lt;&gt; "")) )</definedName>
    <definedName name="pe_acc_qtr_lu">#REF!:INDEX(#REF!, SUMPRODUCT(--(#REF!&lt;&gt; "")) )</definedName>
    <definedName name="pe_cover_type_data">#REF!:INDEX(#REF!, SUMPRODUCT(--(#REF!&lt;&gt; "")) )</definedName>
    <definedName name="pe_cover_type_lu">#REF!:INDEX(#REF!, SUMPRODUCT(--(#REF!&lt;&gt; "")) )</definedName>
    <definedName name="pe_measure_data">#REF!:INDEX(#REF!, SUMPRODUCT(--(#REF!&lt;&gt; "")) )</definedName>
    <definedName name="pe_measure_lu" comment="look up table for pe measures.">#REF!:INDEX(#REF!, SUMPRODUCT(--(#REF!&lt;&gt; "")) )</definedName>
    <definedName name="pe_value_data">#REF!:INDEX(#REF!, SUMPRODUCT(--(#REF!&lt;&gt; "")) )</definedName>
    <definedName name="ref_filename">Cover!$N$2</definedName>
    <definedName name="ref_institution_number">Cover!$E$3</definedName>
    <definedName name="ref_length_of_institution_number">Cover!$N$3</definedName>
    <definedName name="ref_reference_date">Cover!$E$6</definedName>
    <definedName name="ref_reference_date_from_filename">Cover!$N$5</definedName>
    <definedName name="ref_starting_position_of_reference_date">Cover!$N$4</definedName>
    <definedName name="set_acc_qtr_data" localSheetId="4">#REF!:INDEX(#REF!, SUMPRODUCT(--(#REF!&lt;&gt; "")) )</definedName>
    <definedName name="set_acc_qtr_data" xml:space="preserve"> 'Historic Settled Claims'!$B$2:INDEX( 'Historic Settled Claims'!$B$2:$B$1048576, SUMPRODUCT(--( 'Historic Settled Claims'!$B$2:$B$1048576&lt;&gt;"")) )</definedName>
    <definedName name="set_band_data" localSheetId="4">#REF!:INDEX(#REF!, SUMPRODUCT(--(#REF!&lt;&gt; "")) )</definedName>
    <definedName name="set_band_data" xml:space="preserve"> 'Historic Settled Claims'!$H$2:INDEX( 'Historic Settled Claims'!$H$2:$H$1048576, SUMPRODUCT(--( 'Historic Settled Claims'!$H$2:$H$1048576&lt;&gt;"")) )</definedName>
    <definedName name="set_band_lu" localSheetId="4">#REF!:INDEX(#REF!, SUMPRODUCT(--(#REF!&lt;&gt; "")) )</definedName>
    <definedName name="set_band_lu" xml:space="preserve"> 'Historic Settled Claims'!$AD$2:INDEX( 'Historic Settled Claims'!$AD$2:$AD$1048576, SUMPRODUCT(--( 'Historic Settled Claims'!$AD$2:$AD$1048576&lt;&gt;"")) )</definedName>
    <definedName name="set_chan_data">#REF!:INDEX(#REF!, SUMPRODUCT(--(#REF!&lt;&gt; "")) )</definedName>
    <definedName name="set_chan_lu">#REF!:INDEX(#REF!, SUMPRODUCT(--(#REF!&lt;&gt; "")) )</definedName>
    <definedName name="set_claim_type_data" localSheetId="4">#REF!:INDEX(#REF!, SUMPRODUCT(--(#REF!&lt;&gt; "")) )</definedName>
    <definedName name="set_claim_type_data" xml:space="preserve"> 'Historic Settled Claims'!$E$2:INDEX( 'Historic Settled Claims'!$E$2:$E$1048576, SUMPRODUCT(--( 'Historic Settled Claims'!$E$2:$E$1048576&lt;&gt;"")) )</definedName>
    <definedName name="set_claim_type_lu" localSheetId="4">#REF!:INDEX(#REF!, SUMPRODUCT(--(#REF!&lt;&gt; "")) )</definedName>
    <definedName name="set_claim_type_lu" xml:space="preserve"> 'Historic Settled Claims'!$U$2:INDEX( 'Historic Settled Claims'!$U$2:$U$1048576, SUMPRODUCT(--( 'Historic Settled Claims'!$U$2:$U$1048576&lt;&gt;"")) )</definedName>
    <definedName name="set_compband_data" localSheetId="4">#REF!:INDEX(#REF!, SUMPRODUCT(--(#REF!&lt;&gt; "")) )</definedName>
    <definedName name="set_compband_data" xml:space="preserve"> 'Historic Settled Claims'!$I$2:INDEX( 'Historic Settled Claims'!$I$2:$I$1048576, SUMPRODUCT(--( 'Historic Settled Claims'!$I$2:$I$1048576&lt;&gt;"")) )</definedName>
    <definedName name="set_compband_lu" localSheetId="4">#REF!:INDEX(#REF!, SUMPRODUCT(--(#REF!&lt;&gt; "")) )</definedName>
    <definedName name="set_compband_lu" xml:space="preserve"> 'Historic Settled Claims'!$AG$2:INDEX( 'Historic Settled Claims'!$AG$2:$AG$1048576, SUMPRODUCT(--( 'Historic Settled Claims'!$AG$2:$AG$1048576&lt;&gt;"")) )</definedName>
    <definedName name="set_judicial_data" localSheetId="4">#REF!:INDEX(#REF!, SUMPRODUCT(--(#REF!&lt;&gt; "")) )</definedName>
    <definedName name="set_judicial_data" xml:space="preserve"> 'Historic Settled Claims'!$J$2:INDEX( 'Historic Settled Claims'!$J$2:$J$1048576, SUMPRODUCT(--( 'Historic Settled Claims'!$J$2:$J$1048576&lt;&gt;"")) )</definedName>
    <definedName name="set_judicial_lu" localSheetId="4">#REF!:INDEX(#REF!, SUMPRODUCT(--(#REF!&lt;&gt; "")) )</definedName>
    <definedName name="set_judicial_lu" xml:space="preserve"> 'Historic Settled Claims'!$AJ$2:INDEX( 'Historic Settled Claims'!$AJ$2:$AJ$1048576, SUMPRODUCT(--( 'Historic Settled Claims'!$AJ$2:$AJ$1048576&lt;&gt;"")) )</definedName>
    <definedName name="set_measure_data" localSheetId="4">#REF!:INDEX(#REF!, SUMPRODUCT(--(#REF!&lt;&gt; "")) )</definedName>
    <definedName name="set_measure_data" xml:space="preserve"> 'Historic Settled Claims'!$D$2:INDEX( 'Historic Settled Claims'!$D$2:$D$1048576, SUMPRODUCT(--( 'Historic Settled Claims'!$D$2:$D$1048576&lt;&gt;"")) )</definedName>
    <definedName name="set_measure_lu" localSheetId="4">#REF!:INDEX(#REF!, SUMPRODUCT(--(#REF!&lt;&gt; "")) )</definedName>
    <definedName name="set_measure_lu" xml:space="preserve"> 'Historic Settled Claims'!$R$2:INDEX( 'Historic Settled Claims'!$R$2:$R$1048576, SUMPRODUCT(--( 'Historic Settled Claims'!$R$2:$R$1048576&lt;&gt;"")) )</definedName>
    <definedName name="set_pol_claim_type_data" xml:space="preserve"> 'Historic Settled Claims'!$F$2:INDEX( 'Historic Settled Claims'!$F$2:$F$1048576, SUMPRODUCT(--( 'Historic Settled Claims'!$F$2:$F$1048576&lt;&gt;"")) )</definedName>
    <definedName name="set_pol_claim_type_lu" xml:space="preserve"> 'Historic Settled Claims'!$X$2:INDEX( 'Historic Settled Claims'!$X$2:$X$1048576, SUMPRODUCT(--( 'Historic Settled Claims'!$X$2:$X$1048576&lt;&gt;"")) )</definedName>
    <definedName name="set_qtr_lu">#REF!:INDEX(#REF!, SUMPRODUCT(--(#REF!&lt;&gt; "")) )</definedName>
    <definedName name="set_rep_qtr_data" localSheetId="4">#REF!:INDEX(#REF!, SUMPRODUCT(--(#REF!&lt;&gt; "")) )</definedName>
    <definedName name="set_rep_qtr_data" xml:space="preserve"> 'Historic Settled Claims'!$C$2:INDEX( 'Historic Settled Claims'!$C$2:$C$1048576, SUMPRODUCT(--( 'Historic Settled Claims'!$C$2:$C$1048576&lt;&gt;"")) )</definedName>
    <definedName name="set_rep_qtr_lu" xml:space="preserve"> 'Historic Settled Claims'!$P$2:INDEX( 'Historic Settled Claims'!$P$2:$P$1048576, SUMPRODUCT(--( 'Historic Settled Claims'!$P$2:$P$1048576&lt;&gt;"")) )</definedName>
    <definedName name="set_sector_data" xml:space="preserve"> 'Historic Settled Claims'!#REF!:INDEX( 'Historic Settled Claims'!#REF!, SUMPRODUCT(--( 'Historic Settled Claims'!#REF!&lt;&gt;"")) )</definedName>
    <definedName name="set_sector_lu" xml:space="preserve"> 'Historic Settled Claims'!#REF!:INDEX( 'Historic Settled Claims'!#REF!, SUMPRODUCT(--( 'Historic Settled Claims'!#REF!&lt;&gt;"")) )</definedName>
    <definedName name="set_setqtr_data">#REF!:INDEX(#REF!, SUMPRODUCT(--(#REF!&lt;&gt; "")) )</definedName>
    <definedName name="set_setqtr_lu">#REF!:INDEX(#REF!, SUMPRODUCT(--(#REF!&lt;&gt; "")) )</definedName>
    <definedName name="set_sett_chan_data" xml:space="preserve"> 'Historic Settled Claims'!$G$2:INDEX( 'Historic Settled Claims'!$G$2:$G$1048576, SUMPRODUCT(--( 'Historic Settled Claims'!$G$2:$G$1048576&lt;&gt;"")) )</definedName>
    <definedName name="set_sett_chan_lu" xml:space="preserve"> 'Historic Settled Claims'!$AA$2:INDEX( 'Historic Settled Claims'!$AA$2:$AA$1048576, SUMPRODUCT(--( 'Historic Settled Claims'!$AA$2:$AA$1048576&lt;&gt;"")) )</definedName>
    <definedName name="set_value_data" localSheetId="4">#REF!:INDEX(#REF!, SUMPRODUCT(--(#REF!&lt;&gt; "")) )</definedName>
    <definedName name="set_value_data" xml:space="preserve"> 'Historic Settled Claims'!$K$2:INDEX( 'Historic Settled Claims'!$K$2:$K$1048576, SUMPRODUCT(--( 'Historic Settled Claims'!$K$2:$K$1048576&lt;&gt;"")) )</definedName>
    <definedName name="set_yr_data" xml:space="preserve"> 'Historic Settled Claims'!$A$2:INDEX( 'Historic Settled Claims'!$A$2:$A$1048576, SUMPRODUCT(--( 'Historic Settled Claims'!$A$2:$A$1048576&lt;&gt;"")) )</definedName>
    <definedName name="set_yr_lu" xml:space="preserve"> 'Historic Settled Claims'!$N$2:INDEX( 'Historic Settled Claims'!$N$2:$N$1048576, SUMPRODUCT(--( 'Historic Settled Claims'!$N$2:$N$1048576&lt;&gt;""))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9" l="1"/>
  <c r="E26" i="9" l="1" a="1"/>
  <c r="E26" i="9" s="1"/>
  <c r="E25" i="9" a="1"/>
  <c r="E25" i="9" s="1"/>
  <c r="E28" i="9" l="1"/>
  <c r="D12" i="7" s="1"/>
  <c r="E13" i="9" l="1" a="1"/>
  <c r="E13" i="9" s="1"/>
  <c r="E11" i="9" a="1"/>
  <c r="E11" i="9" s="1"/>
  <c r="E6" i="9"/>
  <c r="E3" i="9"/>
  <c r="E4" i="9" l="1"/>
  <c r="D20" i="9" l="1"/>
  <c r="D19" i="9"/>
  <c r="D18" i="9"/>
  <c r="D17" i="9"/>
  <c r="D16" i="9"/>
  <c r="D15" i="9"/>
  <c r="D14" i="9"/>
  <c r="D12" i="9"/>
  <c r="D10" i="9"/>
  <c r="D9" i="9"/>
  <c r="E21" i="9" l="1"/>
  <c r="E5" i="9" l="1"/>
  <c r="E7" i="9" s="1"/>
  <c r="E20" i="9" l="1"/>
  <c r="E19" i="9"/>
  <c r="E12" i="9" l="1"/>
  <c r="E10" i="9"/>
  <c r="E16" i="9" l="1"/>
  <c r="E22" i="9" l="1"/>
  <c r="E18" i="9" l="1"/>
  <c r="E17" i="9"/>
  <c r="D10" i="7" l="1"/>
  <c r="E10" i="7" l="1"/>
  <c r="E15" i="9"/>
  <c r="E14" i="9"/>
  <c r="E9" i="9"/>
  <c r="E23" i="9" l="1"/>
  <c r="D11" i="7" l="1"/>
  <c r="E11" i="7" s="1"/>
  <c r="E12" i="7"/>
  <c r="E7" i="7" l="1"/>
  <c r="I4"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<sst xmlns="http://schemas.openxmlformats.org/spreadsheetml/2006/main" count="222" uniqueCount="125">
  <si>
    <t>Value</t>
  </si>
  <si>
    <t>Number of Claimants Settled</t>
  </si>
  <si>
    <t>Settled Cost - Total (€s)</t>
  </si>
  <si>
    <t>Settled Cost - Other (€s)</t>
  </si>
  <si>
    <t>PolicyType</t>
  </si>
  <si>
    <t>A</t>
  </si>
  <si>
    <t>B</t>
  </si>
  <si>
    <t>C</t>
  </si>
  <si>
    <t>D</t>
  </si>
  <si>
    <t>E</t>
  </si>
  <si>
    <t>F</t>
  </si>
  <si>
    <t>G</t>
  </si>
  <si>
    <t>H</t>
  </si>
  <si>
    <t>I</t>
  </si>
  <si>
    <t>J</t>
  </si>
  <si>
    <t>L</t>
  </si>
  <si>
    <t>PolicyTypeID</t>
  </si>
  <si>
    <t>Damage</t>
  </si>
  <si>
    <t>National Claims Information Database</t>
  </si>
  <si>
    <t>Institution Number</t>
  </si>
  <si>
    <t>Return Basis</t>
  </si>
  <si>
    <t>Return Basis Name</t>
  </si>
  <si>
    <t>Reference Date</t>
  </si>
  <si>
    <t>Return Status</t>
  </si>
  <si>
    <t>Worksheet</t>
  </si>
  <si>
    <t>Error Count</t>
  </si>
  <si>
    <t>Status</t>
  </si>
  <si>
    <t>Column</t>
  </si>
  <si>
    <t>Validation Desc</t>
  </si>
  <si>
    <t>Column Name</t>
  </si>
  <si>
    <t>SettlementChannelID</t>
  </si>
  <si>
    <t>Public Liability</t>
  </si>
  <si>
    <t>&gt;€5,000,000</t>
  </si>
  <si>
    <t>Bodily Injury</t>
  </si>
  <si>
    <t>PolicyClaimTypeID</t>
  </si>
  <si>
    <t>PolicyClaimType</t>
  </si>
  <si>
    <t>SettledCostBandID</t>
  </si>
  <si>
    <t>SettlementChannel</t>
  </si>
  <si>
    <t>Litigated before Court Award</t>
  </si>
  <si>
    <t>Litigated with Court Award</t>
  </si>
  <si>
    <t>Direct</t>
  </si>
  <si>
    <t>Litigated</t>
  </si>
  <si>
    <t>HsMeasureID</t>
  </si>
  <si>
    <t>HsMeasure</t>
  </si>
  <si>
    <t>Numeric value</t>
  </si>
  <si>
    <t>Historic Settled Claims</t>
  </si>
  <si>
    <t>Coversheet</t>
  </si>
  <si>
    <t>Settled Cost - Compensation (€s)</t>
  </si>
  <si>
    <t>Settled Cost - Legal (€s)</t>
  </si>
  <si>
    <t>n/a</t>
  </si>
  <si>
    <t>SettledCostBand</t>
  </si>
  <si>
    <t>Timeframe</t>
  </si>
  <si>
    <t>Combination</t>
  </si>
  <si>
    <t>AccidentTimeframe</t>
  </si>
  <si>
    <t>ReportedTimeframe</t>
  </si>
  <si>
    <t>Employers' Liability</t>
  </si>
  <si>
    <t>Check if numeric.</t>
  </si>
  <si>
    <t>€1 - €5,000</t>
  </si>
  <si>
    <t>€5,001 - €10,000</t>
  </si>
  <si>
    <t>€10,001 - €15,000</t>
  </si>
  <si>
    <t>€15,001 - €30,000</t>
  </si>
  <si>
    <t>€30,001 - €45,000</t>
  </si>
  <si>
    <t>€45,001 - €60,000</t>
  </si>
  <si>
    <t>€60,001 - €75,000</t>
  </si>
  <si>
    <t>€75,001 - €100,000</t>
  </si>
  <si>
    <t>€100,001 - €125,000</t>
  </si>
  <si>
    <t>€125,001 - €150,000</t>
  </si>
  <si>
    <t>€150,001 - €250,000</t>
  </si>
  <si>
    <t>€250,001 - €500,000</t>
  </si>
  <si>
    <t>HistoricSettledClaims</t>
  </si>
  <si>
    <t>CompensationBandID</t>
  </si>
  <si>
    <t>CompensationBandName</t>
  </si>
  <si>
    <t>SettledQuarter</t>
  </si>
  <si>
    <t>Cover</t>
  </si>
  <si>
    <t>Fixed non-editable value. Value MUST be "Valid" to be accepted on ONR.</t>
  </si>
  <si>
    <t>JudicialGuidelineUsed</t>
  </si>
  <si>
    <t>JudicialGuidelineID</t>
  </si>
  <si>
    <t>E4</t>
  </si>
  <si>
    <t>Return Basis cell must have a value selected from drop down</t>
  </si>
  <si>
    <t>E5</t>
  </si>
  <si>
    <t>No</t>
  </si>
  <si>
    <t>Yes</t>
  </si>
  <si>
    <t>Value taken from column - CompensationBandID. This is the Compensation payment part of the settled claim and doesn't include the Legal or Other costs components.</t>
  </si>
  <si>
    <t>Select "Core" unless reporting data for a non-core entity, in which case select "Broker".</t>
  </si>
  <si>
    <t>Insert non-core entity name if "Broker" is selected for cell Return Basis (E4), otherwise leave blank.</t>
  </si>
  <si>
    <t>Value taken from lookup column - SettledQuarter</t>
  </si>
  <si>
    <t>Value taken from lookup column - Timeframe.  Provide quarterly data. If claims data is not available by Accident Quarter, company can provide claims data by Accident Year. Accidents prior to 2000 should be aggregated with the "200003" accident quarter (or accident year "2000" if claims data is not available by Accident Quarter).</t>
  </si>
  <si>
    <t>Value taken from lookup column - HsMeasureID
"Provide the five-way split of: “Settled Costs – Compensation (General Damages)”, “Settled Costs – Compensation (Special Damages)”, “Settled Costs – Legal (Own Costs)”; “Settled Costs – Legal (Third Party Costs)”, and “Settled Costs – Other” where this data is available. This is required from settled year 2019 onwards. 
In the event that Compensation and Legal Settled Costs cannot be split out for years 2015–2018, provide the three-way split of: “Settled Costs – Compensation”, “Settled Costs – Legal”, and “Settled Costs – Other” instead.
Total compensation settled costs in any year should equal the sum of “Settled Costs – Compensation”, “Settled Costs – Compensation (General Damages)” and “Settled Costs – Compensation (Special Damages)”. 
Total legal costs paid in any year should equal the sum of “Settled Costs – Legal”, “Settled Costs – Legal (Own Costs)” and “Settled Costs – Legal (Third Party Costs)”. 
“Settled Costs – Total” (overall) should equal the sum of “Settled Costs – Compensation”, “Settled Costs – Compensation (General Damages)”, “Settled Costs – Compensation (Special Damages), “Settled Costs – Legal”, “Settled Costs – Legal (Own Costs)”, “Settled Costs – Legal (Third Party Costs)” and “Settled Costs – Other”.</t>
  </si>
  <si>
    <t>Value taken from lookup column - Timeframe. Provide quarterly data. If claims data is not available by Report Quarter, company can provide claims data by Report Year. Accidents reported prior to 2000 should be aggregated with the "200003" reported quarter (or reported year "2000" if claims data is not available by Report Quarter).</t>
  </si>
  <si>
    <t>Value taken from lookup column - PolicyTypeID</t>
  </si>
  <si>
    <t>Value taken from lookup column - PolicyClaimTypeID</t>
  </si>
  <si>
    <t>Value taken from lookup column - SettledCostBandID.  This is the total settled cost of a claim, Compensation, Legal and Other costs.</t>
  </si>
  <si>
    <t>If Return Basis (E4) is "Broker" then a value is needed in cell E5, Return Basis Name</t>
  </si>
  <si>
    <t>No Compensation Payment</t>
  </si>
  <si>
    <t xml:space="preserve">Settled Cost - Compensation General Damages (€s) </t>
  </si>
  <si>
    <t xml:space="preserve">Settled Cost - Compensation Special Damages (€s) </t>
  </si>
  <si>
    <t xml:space="preserve">Settled Cost - Legal Own (€s) </t>
  </si>
  <si>
    <t xml:space="preserve">Settled Cost - Legal Third Party (€s) </t>
  </si>
  <si>
    <t>€500,001 - €1,000,000</t>
  </si>
  <si>
    <t>€1,000,001 - €5,000,000</t>
  </si>
  <si>
    <t>Value taken from column - JudicialGuidelineID
JudicialGuidelineID is not applicable for damage claims.
 - Where PolicyClaimTypeID = 2 (Damage), then JudicialGuidelineID must be 3 (n/a).
 - Where PolicyClaimTypeID = 1 (Bodily Injury), then JudicialGuidelineID must be either 1 (No) or 2 (Yes).</t>
  </si>
  <si>
    <t>E3</t>
  </si>
  <si>
    <t>Value must be numeric</t>
  </si>
  <si>
    <t>E6</t>
  </si>
  <si>
    <t>Accident Quarter later than Reported Quarter</t>
  </si>
  <si>
    <t>Reported Quarter later than Settled Quarter</t>
  </si>
  <si>
    <t>JudicialGuidelineID is not applicable for damage claims (PolicyClaimTypeID 2), for damage claims use JudicialGuidelineID 3 (n/a). For injury claims use JudicialGuidelineID 1 or 2.</t>
  </si>
  <si>
    <t>Numeric values only.</t>
  </si>
  <si>
    <t>Direct before Injuries Resolution Board</t>
  </si>
  <si>
    <t>Direct after Injuries Resolution Board</t>
  </si>
  <si>
    <t>Injuries Resolution Board</t>
  </si>
  <si>
    <t>Value taken from lookup column - SettlementChannelID
Provide the five-way split by Settlement Channel: “Direct, before Injuries Resolution Board”, “Direct, after Injuries Resolution Board”, “Injuries Resolution Board”, “Litigated, before Court Award”, and “Litigated, Court Award” where this data is available. This is required from settled year 2019 onwards.
In the event that Direct and Litigated Settled Costs cannot be split out for years 2015–2018, provide the three-way split by Settlement Channel: “Direct”, “Injuries Resolution Board”, and “Litigated”. 
Total settled costs in the Direct channel in any year should equal the sum of “Direct”, “Direct, before Injuries Resolution Board” and “Direct, after Injuries Resolution Board”. Total settled costs in the Litigated channel in any year should equal the sum of “Litigated”, “Litigated, before Court Award” and “Litigated, Court Award”.</t>
  </si>
  <si>
    <t>Date must be populated e.g. 30/06/2024</t>
  </si>
  <si>
    <t>Populate with return date e.g. 30/06/2025.</t>
  </si>
  <si>
    <t>Data</t>
  </si>
  <si>
    <t>Comments</t>
  </si>
  <si>
    <t>Narrative</t>
  </si>
  <si>
    <t>DataSetID</t>
  </si>
  <si>
    <t>Comment</t>
  </si>
  <si>
    <t>Value taken from column  - DataSetID</t>
  </si>
  <si>
    <t>Narrative / Comments regarding submitted data.</t>
  </si>
  <si>
    <t>Data Set</t>
  </si>
  <si>
    <t>General Comments</t>
  </si>
  <si>
    <t>Missing data points in Narrative sheet.</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</si>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</sst>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
  </numFmts>
  <fonts count="5" x14ac:knownFonts="1">
    <font>
      <sz val="11"/>
      <color theme="1"/>
      <name val="Calibri"/>
      <family val="2"/>
      <scheme val="minor"/>
    </font>
    <font>
      <b/>
      <sz val="12"/>
      <color theme="0"/>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rgb="FF0070C0"/>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6">
    <xf numFmtId="0" fontId="0" fillId="0" borderId="0" xfId="0"/>
    <xf numFmtId="0" fontId="0" fillId="0" borderId="1" xfId="0" applyBorder="1" applyAlignment="1">
      <alignment horizontal="center"/>
    </xf>
    <xf numFmtId="0" fontId="1" fillId="2" borderId="1" xfId="0" applyFont="1" applyFill="1" applyBorder="1" applyAlignment="1" applyProtection="1">
      <alignment horizontal="center" vertical="center"/>
      <protection locked="0"/>
    </xf>
    <xf numFmtId="0" fontId="0" fillId="3" borderId="0" xfId="0" applyFill="1"/>
    <xf numFmtId="49" fontId="1" fillId="2" borderId="13" xfId="0" applyNumberFormat="1" applyFont="1" applyFill="1" applyBorder="1" applyAlignment="1" applyProtection="1">
      <alignment horizontal="center" vertical="center" wrapText="1"/>
      <protection hidden="1"/>
    </xf>
    <xf numFmtId="49" fontId="1" fillId="2" borderId="14" xfId="0" applyNumberFormat="1" applyFont="1" applyFill="1" applyBorder="1" applyAlignment="1" applyProtection="1">
      <alignment horizontal="center" vertical="center" wrapText="1"/>
      <protection hidden="1"/>
    </xf>
    <xf numFmtId="0" fontId="0" fillId="5" borderId="15" xfId="0" applyFill="1" applyBorder="1" applyAlignment="1" applyProtection="1">
      <alignment horizontal="center"/>
      <protection locked="0"/>
    </xf>
    <xf numFmtId="0" fontId="1" fillId="2" borderId="16" xfId="0" applyFont="1" applyFill="1" applyBorder="1" applyAlignment="1" applyProtection="1">
      <alignment horizontal="center" vertical="center"/>
      <protection locked="0"/>
    </xf>
    <xf numFmtId="0" fontId="0" fillId="6" borderId="1" xfId="0" applyFill="1" applyBorder="1" applyAlignment="1">
      <alignment horizontal="left"/>
    </xf>
    <xf numFmtId="0" fontId="3" fillId="7" borderId="1" xfId="0" applyFont="1" applyFill="1" applyBorder="1"/>
    <xf numFmtId="0" fontId="0" fillId="7" borderId="1" xfId="0" applyFill="1" applyBorder="1" applyAlignment="1">
      <alignment horizontal="left"/>
    </xf>
    <xf numFmtId="0" fontId="3" fillId="6" borderId="1" xfId="0" applyFont="1" applyFill="1" applyBorder="1" applyAlignment="1">
      <alignment horizontal="left"/>
    </xf>
    <xf numFmtId="14" fontId="0" fillId="0" borderId="0" xfId="0" applyNumberFormat="1"/>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2" fillId="4" borderId="8" xfId="0" applyFont="1" applyFill="1" applyBorder="1"/>
    <xf numFmtId="0" fontId="0" fillId="4" borderId="0" xfId="0" applyFill="1"/>
    <xf numFmtId="0" fontId="2" fillId="4" borderId="10" xfId="0" applyFont="1" applyFill="1" applyBorder="1"/>
    <xf numFmtId="0" fontId="0" fillId="4" borderId="11" xfId="0" applyFill="1" applyBorder="1"/>
    <xf numFmtId="0" fontId="2" fillId="4" borderId="5" xfId="0" applyFont="1" applyFill="1" applyBorder="1"/>
    <xf numFmtId="0" fontId="0" fillId="4" borderId="6" xfId="0" applyFill="1" applyBorder="1"/>
    <xf numFmtId="0" fontId="2" fillId="4" borderId="6" xfId="0" applyFont="1" applyFill="1" applyBorder="1" applyAlignment="1">
      <alignment horizontal="center"/>
    </xf>
    <xf numFmtId="0" fontId="2" fillId="4" borderId="7" xfId="0" applyFont="1" applyFill="1" applyBorder="1" applyAlignment="1">
      <alignment horizontal="center"/>
    </xf>
    <xf numFmtId="0" fontId="0" fillId="4" borderId="8" xfId="0" applyFill="1" applyBorder="1"/>
    <xf numFmtId="0" fontId="0" fillId="4" borderId="10" xfId="0" applyFill="1" applyBorder="1"/>
    <xf numFmtId="165" fontId="0" fillId="0" borderId="0" xfId="0" applyNumberFormat="1" applyProtection="1">
      <protection hidden="1"/>
    </xf>
    <xf numFmtId="165" fontId="0" fillId="0" borderId="0" xfId="0" applyNumberFormat="1" applyAlignment="1">
      <alignment horizontal="center"/>
    </xf>
    <xf numFmtId="0" fontId="0" fillId="7" borderId="1" xfId="0" applyFill="1" applyBorder="1" applyAlignment="1">
      <alignment horizontal="left" vertical="center" wrapText="1"/>
    </xf>
    <xf numFmtId="0" fontId="3" fillId="7" borderId="1" xfId="0" applyFont="1" applyFill="1" applyBorder="1" applyAlignment="1">
      <alignment vertical="center"/>
    </xf>
    <xf numFmtId="0" fontId="3" fillId="7" borderId="1" xfId="0" applyFont="1" applyFill="1" applyBorder="1" applyAlignment="1">
      <alignment horizontal="left" vertical="center"/>
    </xf>
    <xf numFmtId="164" fontId="0" fillId="0" borderId="1" xfId="0" applyNumberFormat="1" applyBorder="1" applyAlignment="1">
      <alignment horizontal="center"/>
    </xf>
    <xf numFmtId="0" fontId="2" fillId="5" borderId="9" xfId="0" applyFont="1" applyFill="1" applyBorder="1" applyAlignment="1" applyProtection="1">
      <alignment horizontal="center"/>
      <protection locked="0"/>
    </xf>
    <xf numFmtId="165" fontId="4" fillId="0" borderId="0" xfId="0" applyNumberFormat="1" applyFont="1" applyAlignment="1" applyProtection="1">
      <alignment horizontal="right"/>
      <protection hidden="1"/>
    </xf>
    <xf numFmtId="0" fontId="0" fillId="4" borderId="9" xfId="0" applyFill="1" applyBorder="1" applyAlignment="1" applyProtection="1">
      <alignment horizontal="center"/>
      <protection hidden="1"/>
    </xf>
    <xf numFmtId="0" fontId="0" fillId="4" borderId="12" xfId="0" applyFill="1" applyBorder="1" applyAlignment="1" applyProtection="1">
      <alignment horizontal="center"/>
      <protection hidden="1"/>
    </xf>
    <xf numFmtId="3" fontId="1" fillId="2" borderId="14" xfId="0" applyNumberFormat="1"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0" fillId="5" borderId="9" xfId="0" applyFill="1" applyBorder="1" applyAlignment="1" applyProtection="1">
      <alignment horizontal="center"/>
      <protection locked="0"/>
    </xf>
    <xf numFmtId="0" fontId="0" fillId="7" borderId="1" xfId="0" applyFill="1" applyBorder="1" applyAlignment="1">
      <alignment horizontal="left" wrapText="1"/>
    </xf>
    <xf numFmtId="0" fontId="0" fillId="0" borderId="0" xfId="0" applyAlignment="1">
      <alignment vertical="center"/>
    </xf>
    <xf numFmtId="3" fontId="0" fillId="0" borderId="0" xfId="0" applyNumberFormat="1" applyAlignment="1">
      <alignment vertical="center"/>
    </xf>
    <xf numFmtId="14" fontId="0" fillId="0" borderId="0" xfId="0" applyNumberFormat="1" applyAlignment="1">
      <alignment vertical="center"/>
    </xf>
    <xf numFmtId="0" fontId="0" fillId="8" borderId="0" xfId="0" applyFill="1" applyAlignment="1">
      <alignment vertical="center"/>
    </xf>
    <xf numFmtId="3" fontId="0" fillId="0" borderId="0" xfId="0" applyNumberFormat="1" applyAlignment="1" applyProtection="1">
      <alignment horizontal="center" vertical="center"/>
      <protection hidden="1"/>
    </xf>
    <xf numFmtId="3" fontId="3" fillId="0" borderId="17" xfId="0" applyNumberFormat="1" applyFont="1" applyBorder="1" applyAlignment="1" applyProtection="1">
      <alignment horizontal="center" vertical="center"/>
      <protection hidden="1"/>
    </xf>
    <xf numFmtId="3" fontId="0" fillId="0" borderId="0" xfId="0" applyNumberFormat="1" applyAlignment="1" applyProtection="1">
      <alignment vertical="center"/>
      <protection hidden="1"/>
    </xf>
    <xf numFmtId="0" fontId="0" fillId="0" borderId="0" xfId="0" applyAlignment="1">
      <alignment horizontal="center" vertical="center"/>
    </xf>
    <xf numFmtId="49" fontId="1" fillId="2" borderId="14" xfId="0" applyNumberFormat="1" applyFont="1" applyFill="1" applyBorder="1" applyAlignment="1" applyProtection="1">
      <alignment vertical="center" wrapText="1"/>
      <protection hidden="1"/>
    </xf>
    <xf numFmtId="0" fontId="0" fillId="8" borderId="0" xfId="0" applyFill="1"/>
    <xf numFmtId="0" fontId="0" fillId="8" borderId="0" xfId="0" applyFill="1" applyAlignment="1">
      <alignment vertical="center" wrapText="1"/>
    </xf>
    <xf numFmtId="14" fontId="0" fillId="5" borderId="9" xfId="0" applyNumberFormat="1" applyFill="1" applyBorder="1" applyAlignment="1" applyProtection="1">
      <alignment horizontal="center"/>
      <protection locked="0"/>
    </xf>
    <xf numFmtId="3" fontId="0" fillId="0" borderId="0" xfId="0" applyNumberFormat="1" applyAlignment="1" applyProtection="1">
      <alignment horizontal="center"/>
      <protection hidden="1"/>
    </xf>
    <xf numFmtId="3" fontId="3" fillId="0" borderId="17" xfId="0" applyNumberFormat="1" applyFont="1" applyBorder="1" applyAlignment="1" applyProtection="1">
      <alignment horizontal="center"/>
      <protection hidden="1"/>
    </xf>
    <xf numFmtId="0" fontId="3" fillId="9" borderId="1" xfId="0" applyFont="1" applyFill="1" applyBorder="1"/>
    <xf numFmtId="0" fontId="0" fillId="9" borderId="1" xfId="0" applyFill="1" applyBorder="1" applyAlignment="1">
      <alignment horizontal="left"/>
    </xf>
    <xf numFmtId="3" fontId="0" fillId="4" borderId="11" xfId="0" applyNumberFormat="1" applyFill="1" applyBorder="1" applyAlignment="1" applyProtection="1">
      <alignment horizontal="center"/>
      <protection hidden="1"/>
    </xf>
    <xf numFmtId="0" fontId="0" fillId="4" borderId="0" xfId="0" applyFill="1" applyAlignment="1" applyProtection="1">
      <alignment horizontal="center"/>
      <protection hidden="1"/>
    </xf>
    <xf numFmtId="0" fontId="0" fillId="0" borderId="1" xfId="0" applyBorder="1" applyAlignment="1">
      <alignment horizont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3" fillId="6" borderId="1" xfId="0" applyFont="1" applyFill="1" applyBorder="1" applyAlignment="1">
      <alignment horizontal="center"/>
    </xf>
    <xf numFmtId="0" fontId="3" fillId="7" borderId="1" xfId="0" applyFont="1" applyFill="1" applyBorder="1" applyAlignment="1">
      <alignment horizontal="center"/>
    </xf>
    <xf numFmtId="0" fontId="3" fillId="9"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18"/>
  <sheetViews>
    <sheetView showGridLines="0" tabSelected="1" workbookViewId="0">
      <selection activeCell="D11" sqref="D11"/>
    </sheetView>
  </sheetViews>
  <sheetFormatPr defaultRowHeight="14.5" x14ac:dyDescent="0.35"/>
  <cols>
    <col min="2" max="2" width="22.1796875" customWidth="1"/>
    <col min="3" max="4" width="13.7265625" customWidth="1"/>
    <col min="5" max="5" width="21.453125" customWidth="1"/>
    <col min="14" max="14" width="10.7265625" bestFit="1" customWidth="1"/>
  </cols>
  <sheetData>
    <row r="1" spans="1:14" ht="15" thickBot="1" x14ac:dyDescent="0.4">
      <c r="A1" s="3"/>
      <c r="B1" s="3"/>
      <c r="C1" s="3"/>
      <c r="D1" s="3"/>
      <c r="E1" s="3"/>
      <c r="F1" s="3"/>
      <c r="N1" s="12"/>
    </row>
    <row r="2" spans="1:14" ht="19" thickBot="1" x14ac:dyDescent="0.5">
      <c r="A2" s="3"/>
      <c r="B2" s="60" t="s">
        <v>18</v>
      </c>
      <c r="C2" s="61"/>
      <c r="D2" s="61"/>
      <c r="E2" s="62"/>
      <c r="F2" s="3"/>
      <c r="M2" s="34"/>
      <c r="N2" s="27"/>
    </row>
    <row r="3" spans="1:14" ht="18.5" x14ac:dyDescent="0.45">
      <c r="A3" s="3"/>
      <c r="B3" s="17" t="s">
        <v>19</v>
      </c>
      <c r="C3" s="18"/>
      <c r="D3" s="18"/>
      <c r="E3" s="39"/>
      <c r="F3" s="3"/>
      <c r="M3" s="34"/>
      <c r="N3" s="27"/>
    </row>
    <row r="4" spans="1:14" ht="18.5" x14ac:dyDescent="0.45">
      <c r="A4" s="3"/>
      <c r="B4" s="17" t="s">
        <v>20</v>
      </c>
      <c r="C4" s="18"/>
      <c r="D4" s="18"/>
      <c r="E4" s="33"/>
      <c r="F4" s="3"/>
      <c r="I4" s="27" t="str">
        <f>E7</f>
        <v>Invalid</v>
      </c>
      <c r="M4" s="34"/>
      <c r="N4" s="27"/>
    </row>
    <row r="5" spans="1:14" ht="18.5" x14ac:dyDescent="0.45">
      <c r="A5" s="3"/>
      <c r="B5" s="17" t="s">
        <v>21</v>
      </c>
      <c r="C5" s="18"/>
      <c r="D5" s="18"/>
      <c r="E5" s="33"/>
      <c r="F5" s="3"/>
      <c r="M5" s="34"/>
      <c r="N5" s="27"/>
    </row>
    <row r="6" spans="1:14" ht="18.5" x14ac:dyDescent="0.45">
      <c r="A6" s="3"/>
      <c r="B6" s="17" t="s">
        <v>22</v>
      </c>
      <c r="C6" s="18"/>
      <c r="D6" s="18"/>
      <c r="E6" s="52"/>
      <c r="F6" s="3"/>
      <c r="N6" s="12"/>
    </row>
    <row r="7" spans="1:14" ht="19" thickBot="1" x14ac:dyDescent="0.5">
      <c r="A7" s="3"/>
      <c r="B7" s="19" t="s">
        <v>23</v>
      </c>
      <c r="C7" s="20"/>
      <c r="D7" s="20"/>
      <c r="E7" s="36" t="str">
        <f>IF(SUM(D10:D12)&gt;0,"Invalid","Valid")</f>
        <v>Invalid</v>
      </c>
      <c r="F7" s="3"/>
      <c r="N7" s="12"/>
    </row>
    <row r="8" spans="1:14" ht="15" thickBot="1" x14ac:dyDescent="0.4">
      <c r="A8" s="3"/>
      <c r="B8" s="3"/>
      <c r="C8" s="3"/>
      <c r="D8" s="3"/>
      <c r="E8" s="3"/>
      <c r="F8" s="3"/>
      <c r="N8" s="12"/>
    </row>
    <row r="9" spans="1:14" ht="18.5" x14ac:dyDescent="0.45">
      <c r="A9" s="3"/>
      <c r="B9" s="21" t="s">
        <v>24</v>
      </c>
      <c r="C9" s="22"/>
      <c r="D9" s="23" t="s">
        <v>25</v>
      </c>
      <c r="E9" s="24" t="s">
        <v>26</v>
      </c>
      <c r="F9" s="3"/>
      <c r="N9" s="12"/>
    </row>
    <row r="10" spans="1:14" x14ac:dyDescent="0.35">
      <c r="A10" s="3"/>
      <c r="B10" s="25" t="s">
        <v>46</v>
      </c>
      <c r="D10" s="38">
        <f>Validations!E7</f>
        <v>3</v>
      </c>
      <c r="E10" s="35" t="str">
        <f>IF(D10=0,"Valid","Invalid")</f>
        <v>Invalid</v>
      </c>
      <c r="F10" s="3"/>
      <c r="N10" s="12"/>
    </row>
    <row r="11" spans="1:14" x14ac:dyDescent="0.35">
      <c r="A11" s="3"/>
      <c r="B11" s="25" t="s">
        <v>45</v>
      </c>
      <c r="C11" s="18"/>
      <c r="D11" s="58">
        <f>Validations!E23</f>
        <v>10485750</v>
      </c>
      <c r="E11" s="35" t="str">
        <f t="shared" ref="E11" si="0">IF(D11=0,"Valid","Invalid")</f>
        <v>Invalid</v>
      </c>
      <c r="F11" s="3"/>
      <c r="N11" s="12"/>
    </row>
    <row r="12" spans="1:14" ht="15" thickBot="1" x14ac:dyDescent="0.4">
      <c r="A12" s="3"/>
      <c r="B12" s="26" t="s">
        <v>116</v>
      </c>
      <c r="C12" s="20"/>
      <c r="D12" s="57">
        <f>Validations!E28</f>
        <v>1048576</v>
      </c>
      <c r="E12" s="36" t="str">
        <f t="shared" ref="E12" si="1">IF(D12=0,"Valid","Invalid")</f>
        <v>Invalid</v>
      </c>
      <c r="F12" s="3"/>
      <c r="N12" s="12"/>
    </row>
    <row r="13" spans="1:14" x14ac:dyDescent="0.35">
      <c r="A13" s="3"/>
      <c r="B13" s="3"/>
      <c r="C13" s="3"/>
      <c r="D13" s="3"/>
      <c r="E13" s="3"/>
      <c r="F13" s="3"/>
      <c r="N13" s="12"/>
    </row>
    <row r="14" spans="1:14" x14ac:dyDescent="0.35">
      <c r="N14" s="12"/>
    </row>
    <row r="15" spans="1:14" x14ac:dyDescent="0.35">
      <c r="N15" s="12"/>
    </row>
    <row r="16" spans="1:14" x14ac:dyDescent="0.35">
      <c r="N16" s="12"/>
    </row>
    <row r="17" spans="14:14" x14ac:dyDescent="0.35">
      <c r="N17" s="12"/>
    </row>
    <row r="18" spans="14:14" x14ac:dyDescent="0.35">
      <c r="N18" s="12"/>
    </row>
  </sheetData>
  <sheetProtection algorithmName="SHA-512" hashValue="b39CR0dJJaANwNCQp4ceZyJ6/86Wjmb6WCbN57qV1xN8v6WMGs75F/fNtvfS4/FCngUGk2gaE3IxKEMjsziW9g==" saltValue="p4yQbYdBS82WyDeJ0jDDwA==" spinCount="100000" sheet="1" objects="1" scenarios="1"/>
  <mergeCells count="1">
    <mergeCell ref="B2:E2"/>
  </mergeCells>
  <dataValidations count="1">
    <dataValidation type="list" allowBlank="1" showInputMessage="1" showErrorMessage="1" sqref="E4" xr:uid="{F0268035-6F03-4468-A645-ABAD8B5197E1}">
      <formula1>"Core,Broker"</formula1>
    </dataValidation>
  </dataValidation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B24"/>
  <sheetViews>
    <sheetView topLeftCell="A13" workbookViewId="0">
      <selection activeCell="B23" sqref="B23"/>
    </sheetView>
  </sheetViews>
  <sheetFormatPr defaultRowHeight="14.5" x14ac:dyDescent="0.35"/>
  <cols>
    <col min="1" max="1" width="23.1796875" customWidth="1"/>
    <col min="2" max="2" width="132.81640625" customWidth="1"/>
    <col min="5" max="5" width="20.54296875" customWidth="1"/>
    <col min="8" max="8" width="9.1796875" customWidth="1"/>
  </cols>
  <sheetData>
    <row r="2" spans="1:2" x14ac:dyDescent="0.35">
      <c r="A2" s="63" t="s">
        <v>73</v>
      </c>
      <c r="B2" s="63"/>
    </row>
    <row r="3" spans="1:2" x14ac:dyDescent="0.35">
      <c r="A3" s="11" t="s">
        <v>19</v>
      </c>
      <c r="B3" s="8" t="s">
        <v>107</v>
      </c>
    </row>
    <row r="4" spans="1:2" x14ac:dyDescent="0.35">
      <c r="A4" s="11" t="s">
        <v>20</v>
      </c>
      <c r="B4" s="8" t="s">
        <v>83</v>
      </c>
    </row>
    <row r="5" spans="1:2" x14ac:dyDescent="0.35">
      <c r="A5" s="11" t="s">
        <v>21</v>
      </c>
      <c r="B5" s="8" t="s">
        <v>84</v>
      </c>
    </row>
    <row r="6" spans="1:2" x14ac:dyDescent="0.35">
      <c r="A6" s="11" t="s">
        <v>22</v>
      </c>
      <c r="B6" s="8" t="s">
        <v>113</v>
      </c>
    </row>
    <row r="7" spans="1:2" x14ac:dyDescent="0.35">
      <c r="A7" s="11" t="s">
        <v>23</v>
      </c>
      <c r="B7" s="8" t="s">
        <v>74</v>
      </c>
    </row>
    <row r="9" spans="1:2" x14ac:dyDescent="0.35">
      <c r="A9" s="64" t="s">
        <v>45</v>
      </c>
      <c r="B9" s="64"/>
    </row>
    <row r="10" spans="1:2" x14ac:dyDescent="0.35">
      <c r="A10" s="9" t="s">
        <v>72</v>
      </c>
      <c r="B10" s="10" t="s">
        <v>85</v>
      </c>
    </row>
    <row r="11" spans="1:2" ht="43.5" x14ac:dyDescent="0.35">
      <c r="A11" s="30" t="s">
        <v>53</v>
      </c>
      <c r="B11" s="29" t="s">
        <v>86</v>
      </c>
    </row>
    <row r="12" spans="1:2" ht="43.5" x14ac:dyDescent="0.35">
      <c r="A12" s="30" t="s">
        <v>54</v>
      </c>
      <c r="B12" s="29" t="s">
        <v>88</v>
      </c>
    </row>
    <row r="13" spans="1:2" ht="261" x14ac:dyDescent="0.35">
      <c r="A13" s="30" t="s">
        <v>42</v>
      </c>
      <c r="B13" s="29" t="s">
        <v>87</v>
      </c>
    </row>
    <row r="14" spans="1:2" x14ac:dyDescent="0.35">
      <c r="A14" s="9" t="s">
        <v>16</v>
      </c>
      <c r="B14" s="10" t="s">
        <v>89</v>
      </c>
    </row>
    <row r="15" spans="1:2" x14ac:dyDescent="0.35">
      <c r="A15" s="9" t="s">
        <v>34</v>
      </c>
      <c r="B15" s="10" t="s">
        <v>90</v>
      </c>
    </row>
    <row r="16" spans="1:2" ht="174" customHeight="1" x14ac:dyDescent="0.35">
      <c r="A16" s="31" t="s">
        <v>30</v>
      </c>
      <c r="B16" s="29" t="s">
        <v>111</v>
      </c>
    </row>
    <row r="17" spans="1:2" x14ac:dyDescent="0.35">
      <c r="A17" s="9" t="s">
        <v>36</v>
      </c>
      <c r="B17" s="10" t="s">
        <v>91</v>
      </c>
    </row>
    <row r="18" spans="1:2" ht="29" x14ac:dyDescent="0.35">
      <c r="A18" s="9" t="s">
        <v>70</v>
      </c>
      <c r="B18" s="29" t="s">
        <v>82</v>
      </c>
    </row>
    <row r="19" spans="1:2" ht="72.5" x14ac:dyDescent="0.35">
      <c r="A19" s="9" t="s">
        <v>76</v>
      </c>
      <c r="B19" s="40" t="s">
        <v>100</v>
      </c>
    </row>
    <row r="20" spans="1:2" x14ac:dyDescent="0.35">
      <c r="A20" s="9" t="s">
        <v>0</v>
      </c>
      <c r="B20" s="10" t="s">
        <v>44</v>
      </c>
    </row>
    <row r="22" spans="1:2" x14ac:dyDescent="0.35">
      <c r="A22" s="65" t="s">
        <v>116</v>
      </c>
      <c r="B22" s="65"/>
    </row>
    <row r="23" spans="1:2" x14ac:dyDescent="0.35">
      <c r="A23" s="55" t="s">
        <v>117</v>
      </c>
      <c r="B23" s="56" t="s">
        <v>119</v>
      </c>
    </row>
    <row r="24" spans="1:2" x14ac:dyDescent="0.35">
      <c r="A24" s="55" t="s">
        <v>118</v>
      </c>
      <c r="B24" s="56" t="s">
        <v>120</v>
      </c>
    </row>
  </sheetData>
  <sheetProtection algorithmName="SHA-512" hashValue="6PUzJq2426ng/mx1TtDiBrpji7fCSwzmnBs04aEFdNtm6I8ZFCC0IN7CFThTfm1e2gRfC0+HTOz03I3FwjDBOg==" saltValue="BFYZQv3VJZJh9YfoTMK5rw==" spinCount="100000" sheet="1" objects="1" scenarios="1"/>
  <mergeCells count="3">
    <mergeCell ref="A2:B2"/>
    <mergeCell ref="A9:B9"/>
    <mergeCell ref="A22:B22"/>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L28"/>
  <sheetViews>
    <sheetView workbookViewId="0">
      <selection activeCell="D29" sqref="D29"/>
    </sheetView>
  </sheetViews>
  <sheetFormatPr defaultColWidth="8.7265625" defaultRowHeight="14.5" x14ac:dyDescent="0.35"/>
  <cols>
    <col min="1" max="1" width="31.7265625" style="41" customWidth="1"/>
    <col min="2" max="2" width="11.1796875" style="48" customWidth="1"/>
    <col min="3" max="3" width="22.54296875" style="41" customWidth="1"/>
    <col min="4" max="4" width="124.7265625" style="41" customWidth="1"/>
    <col min="5" max="5" width="11.453125" style="42" bestFit="1" customWidth="1"/>
    <col min="6" max="8" width="8.7265625" style="41"/>
    <col min="9" max="9" width="10.7265625" style="41" bestFit="1" customWidth="1"/>
    <col min="10" max="11" width="8.7265625" style="41"/>
    <col min="12" max="12" width="12.26953125" style="41" customWidth="1"/>
    <col min="13" max="16384" width="8.7265625" style="41"/>
  </cols>
  <sheetData>
    <row r="1" spans="1:12" x14ac:dyDescent="0.35">
      <c r="I1" s="43"/>
      <c r="L1" s="43"/>
    </row>
    <row r="2" spans="1:12" ht="15.5" x14ac:dyDescent="0.35">
      <c r="A2" s="4" t="s">
        <v>24</v>
      </c>
      <c r="B2" s="5" t="s">
        <v>27</v>
      </c>
      <c r="C2" s="49" t="s">
        <v>29</v>
      </c>
      <c r="D2" s="5" t="s">
        <v>28</v>
      </c>
      <c r="E2" s="37" t="s">
        <v>25</v>
      </c>
    </row>
    <row r="3" spans="1:12" x14ac:dyDescent="0.35">
      <c r="A3" s="41" t="s">
        <v>73</v>
      </c>
      <c r="B3" s="48" t="s">
        <v>101</v>
      </c>
      <c r="C3" s="41" t="s">
        <v>20</v>
      </c>
      <c r="D3" s="50" t="s">
        <v>102</v>
      </c>
      <c r="E3" s="45">
        <f>IF(ISNUMBER(ref_institution_number),0,1)</f>
        <v>1</v>
      </c>
    </row>
    <row r="4" spans="1:12" x14ac:dyDescent="0.35">
      <c r="A4" s="41" t="s">
        <v>73</v>
      </c>
      <c r="B4" s="48" t="s">
        <v>77</v>
      </c>
      <c r="C4" s="41" t="s">
        <v>20</v>
      </c>
      <c r="D4" s="44" t="s">
        <v>78</v>
      </c>
      <c r="E4" s="45">
        <f>IF(Cover!E4="",1,0)</f>
        <v>1</v>
      </c>
    </row>
    <row r="5" spans="1:12" x14ac:dyDescent="0.35">
      <c r="A5" s="41" t="s">
        <v>73</v>
      </c>
      <c r="B5" s="48" t="s">
        <v>79</v>
      </c>
      <c r="C5" s="41" t="s">
        <v>21</v>
      </c>
      <c r="D5" s="44" t="s">
        <v>92</v>
      </c>
      <c r="E5" s="45">
        <f>IF(Cover!E4="Broker",IF(Cover!E5="", 1,0),0)</f>
        <v>0</v>
      </c>
    </row>
    <row r="6" spans="1:12" ht="15" thickBot="1" x14ac:dyDescent="0.4">
      <c r="A6" s="41" t="s">
        <v>73</v>
      </c>
      <c r="B6" s="48" t="s">
        <v>103</v>
      </c>
      <c r="C6" t="s">
        <v>22</v>
      </c>
      <c r="D6" s="50" t="s">
        <v>112</v>
      </c>
      <c r="E6" s="45">
        <f>IF(Cover!E6="",1,0)</f>
        <v>1</v>
      </c>
    </row>
    <row r="7" spans="1:12" ht="15" thickBot="1" x14ac:dyDescent="0.4">
      <c r="E7" s="46">
        <f>SUM(E3:E6)</f>
        <v>3</v>
      </c>
    </row>
    <row r="8" spans="1:12" x14ac:dyDescent="0.35">
      <c r="E8" s="47"/>
    </row>
    <row r="9" spans="1:12" x14ac:dyDescent="0.35">
      <c r="A9" s="41" t="s">
        <v>45</v>
      </c>
      <c r="B9" s="48" t="s">
        <v>5</v>
      </c>
      <c r="C9" s="41" t="s">
        <v>72</v>
      </c>
      <c r="D9" s="44" t="str">
        <f t="shared" ref="D9:D20" si="0">CONCATENATE("Value doesn't exist in ",A9," sheet ",C9," lookup column.")</f>
        <v>Value doesn't exist in Historic Settled Claims sheet SettledQuarter lookup column.</v>
      </c>
      <c r="E9" s="45">
        <f>SUMPRODUCT(--(ISNA(MATCH(set_yr_data, set_yr_lu,0))))</f>
        <v>1048575</v>
      </c>
    </row>
    <row r="10" spans="1:12" x14ac:dyDescent="0.35">
      <c r="A10" s="41" t="s">
        <v>45</v>
      </c>
      <c r="B10" s="48" t="s">
        <v>6</v>
      </c>
      <c r="C10" s="41" t="s">
        <v>53</v>
      </c>
      <c r="D10" s="44" t="str">
        <f t="shared" si="0"/>
        <v>Value doesn't exist in Historic Settled Claims sheet AccidentTimeframe lookup column.</v>
      </c>
      <c r="E10" s="45">
        <f>SUMPRODUCT(--(ISNA(MATCH(set_acc_qtr_data, set_rep_qtr_lu,0))))</f>
        <v>1048575</v>
      </c>
    </row>
    <row r="11" spans="1:12" x14ac:dyDescent="0.35">
      <c r="A11" s="41" t="s">
        <v>45</v>
      </c>
      <c r="B11" s="48" t="s">
        <v>6</v>
      </c>
      <c r="C11" s="41" t="s">
        <v>53</v>
      </c>
      <c r="D11" s="50" t="s">
        <v>104</v>
      </c>
      <c r="E11" s="45">
        <f t="array" ref="E11">SUM(('Historic Settled Claims'!B:B&gt;'Historic Settled Claims'!C:C)*1)</f>
        <v>0</v>
      </c>
    </row>
    <row r="12" spans="1:12" x14ac:dyDescent="0.35">
      <c r="A12" s="41" t="s">
        <v>45</v>
      </c>
      <c r="B12" s="48" t="s">
        <v>7</v>
      </c>
      <c r="C12" s="41" t="s">
        <v>54</v>
      </c>
      <c r="D12" s="44" t="str">
        <f t="shared" si="0"/>
        <v>Value doesn't exist in Historic Settled Claims sheet ReportedTimeframe lookup column.</v>
      </c>
      <c r="E12" s="45">
        <f>SUMPRODUCT(--(ISNA(MATCH(set_rep_qtr_data, set_rep_qtr_lu,0))))</f>
        <v>1048575</v>
      </c>
    </row>
    <row r="13" spans="1:12" x14ac:dyDescent="0.35">
      <c r="A13" s="41" t="s">
        <v>45</v>
      </c>
      <c r="B13" s="48" t="s">
        <v>7</v>
      </c>
      <c r="C13" s="41" t="s">
        <v>54</v>
      </c>
      <c r="D13" s="50" t="s">
        <v>105</v>
      </c>
      <c r="E13" s="45">
        <f t="array" ref="E13">SUM(('Historic Settled Claims'!C:C&gt;'Historic Settled Claims'!A:A)*1)</f>
        <v>0</v>
      </c>
    </row>
    <row r="14" spans="1:12" x14ac:dyDescent="0.35">
      <c r="A14" s="41" t="s">
        <v>45</v>
      </c>
      <c r="B14" s="48" t="s">
        <v>8</v>
      </c>
      <c r="C14" s="41" t="s">
        <v>42</v>
      </c>
      <c r="D14" s="44" t="str">
        <f t="shared" si="0"/>
        <v>Value doesn't exist in Historic Settled Claims sheet HsMeasureID lookup column.</v>
      </c>
      <c r="E14" s="45">
        <f>SUMPRODUCT(--(ISNA(MATCH(set_measure_data, set_measure_lu,0))))</f>
        <v>1048575</v>
      </c>
    </row>
    <row r="15" spans="1:12" x14ac:dyDescent="0.35">
      <c r="A15" s="41" t="s">
        <v>45</v>
      </c>
      <c r="B15" s="48" t="s">
        <v>9</v>
      </c>
      <c r="C15" s="41" t="s">
        <v>16</v>
      </c>
      <c r="D15" s="44" t="str">
        <f t="shared" si="0"/>
        <v>Value doesn't exist in Historic Settled Claims sheet PolicyTypeID lookup column.</v>
      </c>
      <c r="E15" s="45">
        <f>SUMPRODUCT(--(ISNA(MATCH(set_claim_type_data, set_claim_type_lu,0))))</f>
        <v>1048575</v>
      </c>
    </row>
    <row r="16" spans="1:12" x14ac:dyDescent="0.35">
      <c r="A16" s="41" t="s">
        <v>45</v>
      </c>
      <c r="B16" s="48" t="s">
        <v>10</v>
      </c>
      <c r="C16" s="41" t="s">
        <v>34</v>
      </c>
      <c r="D16" s="44" t="str">
        <f t="shared" si="0"/>
        <v>Value doesn't exist in Historic Settled Claims sheet PolicyClaimTypeID lookup column.</v>
      </c>
      <c r="E16" s="45">
        <f>SUMPRODUCT(--(ISNA(MATCH(set_pol_claim_type_data, set_pol_claim_type_lu,0))))</f>
        <v>1048575</v>
      </c>
    </row>
    <row r="17" spans="1:5" x14ac:dyDescent="0.35">
      <c r="A17" s="41" t="s">
        <v>45</v>
      </c>
      <c r="B17" s="48" t="s">
        <v>11</v>
      </c>
      <c r="C17" s="41" t="s">
        <v>30</v>
      </c>
      <c r="D17" s="44" t="str">
        <f t="shared" si="0"/>
        <v>Value doesn't exist in Historic Settled Claims sheet SettlementChannelID lookup column.</v>
      </c>
      <c r="E17" s="45">
        <f>SUMPRODUCT(--(ISNA(MATCH(set_sett_chan_data, set_sett_chan_lu,0))))</f>
        <v>1048575</v>
      </c>
    </row>
    <row r="18" spans="1:5" x14ac:dyDescent="0.35">
      <c r="A18" s="41" t="s">
        <v>45</v>
      </c>
      <c r="B18" s="48" t="s">
        <v>12</v>
      </c>
      <c r="C18" s="41" t="s">
        <v>36</v>
      </c>
      <c r="D18" s="44" t="str">
        <f t="shared" si="0"/>
        <v>Value doesn't exist in Historic Settled Claims sheet SettledCostBandID lookup column.</v>
      </c>
      <c r="E18" s="45">
        <f>SUMPRODUCT(--(ISNA(MATCH(set_band_data, set_band_lu,0))))</f>
        <v>1048575</v>
      </c>
    </row>
    <row r="19" spans="1:5" x14ac:dyDescent="0.35">
      <c r="A19" s="41" t="s">
        <v>69</v>
      </c>
      <c r="B19" s="48" t="s">
        <v>13</v>
      </c>
      <c r="C19" s="41" t="s">
        <v>70</v>
      </c>
      <c r="D19" s="44" t="str">
        <f t="shared" si="0"/>
        <v>Value doesn't exist in HistoricSettledClaims sheet CompensationBandID lookup column.</v>
      </c>
      <c r="E19" s="45">
        <f>SUMPRODUCT(--(ISNA(MATCH(set_compband_data, set_compband_lu,0))))</f>
        <v>0</v>
      </c>
    </row>
    <row r="20" spans="1:5" x14ac:dyDescent="0.35">
      <c r="A20" s="41" t="s">
        <v>69</v>
      </c>
      <c r="B20" s="48" t="s">
        <v>14</v>
      </c>
      <c r="C20" s="41" t="s">
        <v>76</v>
      </c>
      <c r="D20" s="44" t="str">
        <f t="shared" si="0"/>
        <v>Value doesn't exist in HistoricSettledClaims sheet JudicialGuidelineID lookup column.</v>
      </c>
      <c r="E20" s="45">
        <f>SUMPRODUCT(--(ISNA(MATCH(set_judicial_data, set_judicial_lu,0))))</f>
        <v>1048575</v>
      </c>
    </row>
    <row r="21" spans="1:5" ht="31.5" customHeight="1" x14ac:dyDescent="0.35">
      <c r="A21" s="41" t="s">
        <v>69</v>
      </c>
      <c r="B21" s="48" t="s">
        <v>14</v>
      </c>
      <c r="C21" s="41" t="s">
        <v>76</v>
      </c>
      <c r="D21" s="51" t="s">
        <v>106</v>
      </c>
      <c r="E21" s="45">
        <f xml:space="preserve"> SUM(  COUNTIFS('Historic Settled Claims'!$F:$F,1,'Historic Settled Claims'!$J:$J,"&gt;2"),  COUNTIFS('Historic Settled Claims'!$F:$F,2,'Historic Settled Claims'!$J:$J, "&lt;&gt;3"))</f>
        <v>0</v>
      </c>
    </row>
    <row r="22" spans="1:5" ht="15" thickBot="1" x14ac:dyDescent="0.4">
      <c r="A22" s="41" t="s">
        <v>45</v>
      </c>
      <c r="B22" s="48" t="s">
        <v>15</v>
      </c>
      <c r="C22" s="41" t="s">
        <v>0</v>
      </c>
      <c r="D22" s="44" t="s">
        <v>56</v>
      </c>
      <c r="E22" s="45">
        <f>SUMPRODUCT( --(NOT(ISNUMBER(set_value_data))) )</f>
        <v>1048575</v>
      </c>
    </row>
    <row r="23" spans="1:5" ht="15" thickBot="1" x14ac:dyDescent="0.4">
      <c r="E23" s="46">
        <f>SUM(E9:E22)</f>
        <v>10485750</v>
      </c>
    </row>
    <row r="25" spans="1:5" x14ac:dyDescent="0.35">
      <c r="A25" t="s">
        <v>116</v>
      </c>
      <c r="B25" s="16" t="s">
        <v>5</v>
      </c>
      <c r="C25" t="s">
        <v>117</v>
      </c>
      <c r="D25" s="44" t="s">
        <v>119</v>
      </c>
      <c r="E25" s="53" cm="1">
        <f t="array" ref="E25">SUMPRODUCT(--(ISNA(MATCH(na_datasetid_data, na_datasetid_lu,0))))</f>
        <v>1048575</v>
      </c>
    </row>
    <row r="26" spans="1:5" x14ac:dyDescent="0.35">
      <c r="A26" t="s">
        <v>116</v>
      </c>
      <c r="B26" s="16" t="s">
        <v>6</v>
      </c>
      <c r="C26" t="s">
        <v>118</v>
      </c>
      <c r="D26" s="44" t="s">
        <v>120</v>
      </c>
      <c r="E26" s="45" cm="1">
        <f t="array" ref="E26">IF(MAX(LEN(na_comment))&gt;3900,1,IF(MIN(LEN(na_comment))&lt;1,1,0))</f>
        <v>1</v>
      </c>
    </row>
    <row r="27" spans="1:5" ht="15" thickBot="1" x14ac:dyDescent="0.4">
      <c r="A27" t="s">
        <v>116</v>
      </c>
      <c r="B27" s="48" t="s">
        <v>124</v>
      </c>
      <c r="D27" s="44" t="s">
        <v>123</v>
      </c>
      <c r="E27" s="45">
        <f>IF((ROWS(na_datasetid_data)+ROWS(na_comment))/ROWS(na_datasetid_data)&lt;&gt;2,1,0)</f>
        <v>0</v>
      </c>
    </row>
    <row r="28" spans="1:5" ht="15" thickBot="1" x14ac:dyDescent="0.4">
      <c r="E28" s="54">
        <f>SUM(E25:E27)</f>
        <v>1048576</v>
      </c>
    </row>
  </sheetData>
  <sheetProtection algorithmName="SHA-512" hashValue="NnmwJuD3TN7MZKujXkINVJsxoNtKhzQTjo2KNx79f3PRUhtlSkAj+QmZ6DJiChPS+nJiF3+J6QaBlkyBouxnDw==" saltValue="TXv+yjeImRTUthQuzBPBkg=="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K134"/>
  <sheetViews>
    <sheetView zoomScale="90" zoomScaleNormal="90" workbookViewId="0"/>
  </sheetViews>
  <sheetFormatPr defaultColWidth="9.1796875" defaultRowHeight="14.5" x14ac:dyDescent="0.35"/>
  <cols>
    <col min="1" max="1" width="15.81640625" style="6" bestFit="1" customWidth="1"/>
    <col min="2" max="2" width="20.81640625" style="6" bestFit="1" customWidth="1"/>
    <col min="3" max="3" width="21.54296875" style="6" bestFit="1" customWidth="1"/>
    <col min="4" max="4" width="15.54296875" style="6" customWidth="1"/>
    <col min="5" max="5" width="14.26953125" style="6" customWidth="1"/>
    <col min="6" max="6" width="19.1796875" style="6" bestFit="1" customWidth="1"/>
    <col min="7" max="7" width="22.1796875" style="6" bestFit="1" customWidth="1"/>
    <col min="8" max="8" width="19.453125" style="6" bestFit="1" customWidth="1"/>
    <col min="9" max="9" width="22.453125" style="6" bestFit="1" customWidth="1"/>
    <col min="10" max="10" width="20.1796875" style="6" bestFit="1" customWidth="1"/>
    <col min="11" max="11" width="10.54296875" style="6" customWidth="1"/>
    <col min="12" max="13" width="7.7265625" customWidth="1"/>
    <col min="14" max="14" width="15.81640625" bestFit="1" customWidth="1"/>
    <col min="15" max="15" width="7.7265625" customWidth="1"/>
    <col min="16" max="16" width="20.26953125" bestFit="1" customWidth="1"/>
    <col min="17" max="17" width="7.7265625" customWidth="1"/>
    <col min="18" max="18" width="19" bestFit="1" customWidth="1"/>
    <col min="19" max="19" width="51.7265625" customWidth="1"/>
    <col min="20" max="20" width="6" customWidth="1"/>
    <col min="21" max="21" width="13.7265625" bestFit="1" customWidth="1"/>
    <col min="22" max="22" width="18.453125" bestFit="1" customWidth="1"/>
    <col min="23" max="23" width="7.7265625" customWidth="1"/>
    <col min="24" max="24" width="19.1796875" bestFit="1" customWidth="1"/>
    <col min="25" max="25" width="17" bestFit="1" customWidth="1"/>
    <col min="26" max="26" width="7.7265625" customWidth="1"/>
    <col min="27" max="27" width="22.1796875" bestFit="1" customWidth="1"/>
    <col min="28" max="28" width="61.1796875" bestFit="1" customWidth="1"/>
    <col min="30" max="30" width="19.453125" bestFit="1" customWidth="1"/>
    <col min="31" max="31" width="21.1796875" bestFit="1" customWidth="1"/>
    <col min="32" max="32" width="8.81640625" customWidth="1"/>
    <col min="33" max="33" width="22.453125" bestFit="1" customWidth="1"/>
    <col min="34" max="34" width="26.26953125" bestFit="1" customWidth="1"/>
    <col min="36" max="37" width="22.1796875" customWidth="1"/>
  </cols>
  <sheetData>
    <row r="1" spans="1:37" ht="15.5" x14ac:dyDescent="0.35">
      <c r="A1" s="13" t="s">
        <v>72</v>
      </c>
      <c r="B1" s="14" t="s">
        <v>53</v>
      </c>
      <c r="C1" s="14" t="s">
        <v>54</v>
      </c>
      <c r="D1" s="14" t="s">
        <v>42</v>
      </c>
      <c r="E1" s="2" t="s">
        <v>16</v>
      </c>
      <c r="F1" s="2" t="s">
        <v>34</v>
      </c>
      <c r="G1" s="14" t="s">
        <v>30</v>
      </c>
      <c r="H1" s="13" t="s">
        <v>36</v>
      </c>
      <c r="I1" s="13" t="s">
        <v>70</v>
      </c>
      <c r="J1" s="13" t="s">
        <v>76</v>
      </c>
      <c r="K1" s="14" t="s">
        <v>0</v>
      </c>
      <c r="L1" s="15"/>
      <c r="N1" s="13" t="s">
        <v>72</v>
      </c>
      <c r="O1" s="15"/>
      <c r="P1" s="13" t="s">
        <v>51</v>
      </c>
      <c r="R1" s="7" t="s">
        <v>42</v>
      </c>
      <c r="S1" s="7" t="s">
        <v>43</v>
      </c>
      <c r="U1" s="2" t="s">
        <v>16</v>
      </c>
      <c r="V1" s="2" t="s">
        <v>4</v>
      </c>
      <c r="X1" s="2" t="s">
        <v>34</v>
      </c>
      <c r="Y1" s="2" t="s">
        <v>35</v>
      </c>
      <c r="AA1" s="2" t="s">
        <v>30</v>
      </c>
      <c r="AB1" s="2" t="s">
        <v>37</v>
      </c>
      <c r="AD1" s="2" t="s">
        <v>36</v>
      </c>
      <c r="AE1" s="2" t="s">
        <v>50</v>
      </c>
      <c r="AF1" s="16"/>
      <c r="AG1" s="13" t="s">
        <v>70</v>
      </c>
      <c r="AH1" s="13" t="s">
        <v>71</v>
      </c>
      <c r="AJ1" s="13" t="s">
        <v>76</v>
      </c>
      <c r="AK1" s="13" t="s">
        <v>75</v>
      </c>
    </row>
    <row r="2" spans="1:37" x14ac:dyDescent="0.35">
      <c r="L2" s="15"/>
      <c r="M2" s="15"/>
      <c r="N2" s="1">
        <v>201503</v>
      </c>
      <c r="O2" s="16"/>
      <c r="P2" s="1">
        <v>200003</v>
      </c>
      <c r="Q2" s="15"/>
      <c r="R2" s="1">
        <v>1</v>
      </c>
      <c r="S2" s="1" t="s">
        <v>1</v>
      </c>
      <c r="U2" s="1">
        <v>1</v>
      </c>
      <c r="V2" s="1" t="s">
        <v>55</v>
      </c>
      <c r="W2" s="16"/>
      <c r="X2" s="1">
        <v>1</v>
      </c>
      <c r="Y2" s="1" t="s">
        <v>33</v>
      </c>
      <c r="Z2" s="16"/>
      <c r="AA2" s="1">
        <v>1</v>
      </c>
      <c r="AB2" s="1" t="s">
        <v>40</v>
      </c>
      <c r="AD2" s="1">
        <v>1</v>
      </c>
      <c r="AE2" s="1" t="s">
        <v>57</v>
      </c>
      <c r="AF2" s="16"/>
      <c r="AG2" s="1">
        <v>0</v>
      </c>
      <c r="AH2" s="32" t="s">
        <v>93</v>
      </c>
      <c r="AJ2" s="1">
        <v>1</v>
      </c>
      <c r="AK2" s="1" t="s">
        <v>80</v>
      </c>
    </row>
    <row r="3" spans="1:37" x14ac:dyDescent="0.35">
      <c r="L3" s="15"/>
      <c r="M3" s="15"/>
      <c r="N3" s="1">
        <v>201506</v>
      </c>
      <c r="O3" s="16"/>
      <c r="P3" s="1">
        <v>200006</v>
      </c>
      <c r="Q3" s="15"/>
      <c r="R3" s="1">
        <v>2</v>
      </c>
      <c r="S3" s="1" t="s">
        <v>2</v>
      </c>
      <c r="U3" s="1">
        <v>2</v>
      </c>
      <c r="V3" s="1" t="s">
        <v>31</v>
      </c>
      <c r="W3" s="16"/>
      <c r="X3" s="1">
        <v>2</v>
      </c>
      <c r="Y3" s="1" t="s">
        <v>17</v>
      </c>
      <c r="Z3" s="16"/>
      <c r="AA3" s="1">
        <v>2</v>
      </c>
      <c r="AB3" s="1" t="s">
        <v>108</v>
      </c>
      <c r="AD3" s="1">
        <v>2</v>
      </c>
      <c r="AE3" s="1" t="s">
        <v>58</v>
      </c>
      <c r="AF3" s="16"/>
      <c r="AG3" s="1">
        <v>1</v>
      </c>
      <c r="AH3" s="1" t="s">
        <v>57</v>
      </c>
      <c r="AJ3" s="1">
        <v>2</v>
      </c>
      <c r="AK3" s="1" t="s">
        <v>81</v>
      </c>
    </row>
    <row r="4" spans="1:37" x14ac:dyDescent="0.35">
      <c r="L4" s="15"/>
      <c r="M4" s="15"/>
      <c r="N4" s="1">
        <v>201509</v>
      </c>
      <c r="O4" s="16"/>
      <c r="P4" s="1">
        <v>200009</v>
      </c>
      <c r="Q4" s="15"/>
      <c r="R4" s="1">
        <v>3</v>
      </c>
      <c r="S4" s="1" t="s">
        <v>47</v>
      </c>
      <c r="U4" s="28">
        <v>4</v>
      </c>
      <c r="V4" s="28" t="s">
        <v>52</v>
      </c>
      <c r="W4" s="16"/>
      <c r="X4" s="28">
        <v>3</v>
      </c>
      <c r="Y4" s="28" t="s">
        <v>52</v>
      </c>
      <c r="Z4" s="16"/>
      <c r="AA4" s="1">
        <v>3</v>
      </c>
      <c r="AB4" s="1" t="s">
        <v>109</v>
      </c>
      <c r="AD4" s="1">
        <v>3</v>
      </c>
      <c r="AE4" s="1" t="s">
        <v>59</v>
      </c>
      <c r="AF4" s="16"/>
      <c r="AG4" s="1">
        <v>2</v>
      </c>
      <c r="AH4" s="1" t="s">
        <v>58</v>
      </c>
      <c r="AJ4" s="1">
        <v>3</v>
      </c>
      <c r="AK4" s="1" t="s">
        <v>49</v>
      </c>
    </row>
    <row r="5" spans="1:37" x14ac:dyDescent="0.35">
      <c r="L5" s="15"/>
      <c r="M5" s="15"/>
      <c r="N5" s="1">
        <v>201512</v>
      </c>
      <c r="O5" s="16"/>
      <c r="P5" s="1">
        <v>200012</v>
      </c>
      <c r="Q5" s="15"/>
      <c r="R5" s="1">
        <v>4</v>
      </c>
      <c r="S5" s="1" t="s">
        <v>94</v>
      </c>
      <c r="X5" s="28">
        <v>4</v>
      </c>
      <c r="Y5" s="28" t="s">
        <v>49</v>
      </c>
      <c r="AA5" s="1">
        <v>4</v>
      </c>
      <c r="AB5" s="1" t="s">
        <v>110</v>
      </c>
      <c r="AD5" s="1">
        <v>4</v>
      </c>
      <c r="AE5" s="1" t="s">
        <v>60</v>
      </c>
      <c r="AF5" s="16"/>
      <c r="AG5" s="1">
        <v>3</v>
      </c>
      <c r="AH5" s="1" t="s">
        <v>59</v>
      </c>
    </row>
    <row r="6" spans="1:37" x14ac:dyDescent="0.35">
      <c r="L6" s="15"/>
      <c r="M6" s="15"/>
      <c r="N6" s="1">
        <v>201603</v>
      </c>
      <c r="O6" s="16"/>
      <c r="P6" s="1">
        <v>200103</v>
      </c>
      <c r="Q6" s="15"/>
      <c r="R6" s="1">
        <v>5</v>
      </c>
      <c r="S6" s="1" t="s">
        <v>95</v>
      </c>
      <c r="AA6" s="1">
        <v>5</v>
      </c>
      <c r="AB6" s="1" t="s">
        <v>41</v>
      </c>
      <c r="AD6" s="1">
        <v>5</v>
      </c>
      <c r="AE6" s="1" t="s">
        <v>61</v>
      </c>
      <c r="AF6" s="16"/>
      <c r="AG6" s="1">
        <v>4</v>
      </c>
      <c r="AH6" s="1" t="s">
        <v>60</v>
      </c>
    </row>
    <row r="7" spans="1:37" x14ac:dyDescent="0.35">
      <c r="L7" s="15"/>
      <c r="M7" s="15"/>
      <c r="N7" s="1">
        <v>201606</v>
      </c>
      <c r="O7" s="15"/>
      <c r="P7" s="1">
        <v>200106</v>
      </c>
      <c r="Q7" s="15"/>
      <c r="R7" s="1">
        <v>6</v>
      </c>
      <c r="S7" s="1" t="s">
        <v>48</v>
      </c>
      <c r="AA7" s="1">
        <v>6</v>
      </c>
      <c r="AB7" s="1" t="s">
        <v>38</v>
      </c>
      <c r="AD7" s="1">
        <v>6</v>
      </c>
      <c r="AE7" s="1" t="s">
        <v>62</v>
      </c>
      <c r="AF7" s="16"/>
      <c r="AG7" s="1">
        <v>5</v>
      </c>
      <c r="AH7" s="1" t="s">
        <v>61</v>
      </c>
    </row>
    <row r="8" spans="1:37" x14ac:dyDescent="0.35">
      <c r="L8" s="15"/>
      <c r="M8" s="15"/>
      <c r="N8" s="1">
        <v>201609</v>
      </c>
      <c r="O8" s="15"/>
      <c r="P8" s="1">
        <v>200109</v>
      </c>
      <c r="Q8" s="15"/>
      <c r="R8" s="1">
        <v>7</v>
      </c>
      <c r="S8" s="1" t="s">
        <v>96</v>
      </c>
      <c r="AA8" s="1">
        <v>7</v>
      </c>
      <c r="AB8" s="1" t="s">
        <v>39</v>
      </c>
      <c r="AD8" s="1">
        <v>7</v>
      </c>
      <c r="AE8" s="1" t="s">
        <v>63</v>
      </c>
      <c r="AF8" s="16"/>
      <c r="AG8" s="1">
        <v>6</v>
      </c>
      <c r="AH8" s="1" t="s">
        <v>62</v>
      </c>
    </row>
    <row r="9" spans="1:37" x14ac:dyDescent="0.35">
      <c r="L9" s="15"/>
      <c r="M9" s="15"/>
      <c r="N9" s="1">
        <v>201612</v>
      </c>
      <c r="O9" s="15"/>
      <c r="P9" s="1">
        <v>200112</v>
      </c>
      <c r="Q9" s="15"/>
      <c r="R9" s="1">
        <v>8</v>
      </c>
      <c r="S9" s="1" t="s">
        <v>97</v>
      </c>
      <c r="AA9" s="28">
        <v>8</v>
      </c>
      <c r="AB9" s="28" t="s">
        <v>49</v>
      </c>
      <c r="AD9" s="1">
        <v>8</v>
      </c>
      <c r="AE9" s="1" t="s">
        <v>64</v>
      </c>
      <c r="AF9" s="16"/>
      <c r="AG9" s="1">
        <v>7</v>
      </c>
      <c r="AH9" s="1" t="s">
        <v>63</v>
      </c>
    </row>
    <row r="10" spans="1:37" x14ac:dyDescent="0.35">
      <c r="L10" s="15"/>
      <c r="M10" s="15"/>
      <c r="N10" s="1">
        <v>201703</v>
      </c>
      <c r="O10" s="15"/>
      <c r="P10" s="1">
        <v>200203</v>
      </c>
      <c r="Q10" s="15"/>
      <c r="R10" s="1">
        <v>9</v>
      </c>
      <c r="S10" s="1" t="s">
        <v>3</v>
      </c>
      <c r="AB10" s="16"/>
      <c r="AD10" s="1">
        <v>9</v>
      </c>
      <c r="AE10" s="1" t="s">
        <v>65</v>
      </c>
      <c r="AF10" s="16"/>
      <c r="AG10" s="1">
        <v>8</v>
      </c>
      <c r="AH10" s="1" t="s">
        <v>64</v>
      </c>
    </row>
    <row r="11" spans="1:37" x14ac:dyDescent="0.35">
      <c r="L11" s="15"/>
      <c r="M11" s="15"/>
      <c r="N11" s="1">
        <v>201706</v>
      </c>
      <c r="O11" s="15"/>
      <c r="P11" s="1">
        <v>200206</v>
      </c>
      <c r="Q11" s="15"/>
      <c r="AD11" s="1">
        <v>10</v>
      </c>
      <c r="AE11" s="1" t="s">
        <v>66</v>
      </c>
      <c r="AF11" s="16"/>
      <c r="AG11" s="1">
        <v>9</v>
      </c>
      <c r="AH11" s="1" t="s">
        <v>65</v>
      </c>
    </row>
    <row r="12" spans="1:37" x14ac:dyDescent="0.35">
      <c r="L12" s="15"/>
      <c r="M12" s="15"/>
      <c r="N12" s="1">
        <v>201709</v>
      </c>
      <c r="O12" s="15"/>
      <c r="P12" s="1">
        <v>200209</v>
      </c>
      <c r="Q12" s="15"/>
      <c r="AD12" s="1">
        <v>11</v>
      </c>
      <c r="AE12" s="1" t="s">
        <v>67</v>
      </c>
      <c r="AF12" s="16"/>
      <c r="AG12" s="1">
        <v>10</v>
      </c>
      <c r="AH12" s="1" t="s">
        <v>66</v>
      </c>
    </row>
    <row r="13" spans="1:37" x14ac:dyDescent="0.35">
      <c r="L13" s="15"/>
      <c r="M13" s="15"/>
      <c r="N13" s="1">
        <v>201712</v>
      </c>
      <c r="O13" s="15"/>
      <c r="P13" s="1">
        <v>200212</v>
      </c>
      <c r="Q13" s="15"/>
      <c r="AD13" s="1">
        <v>12</v>
      </c>
      <c r="AE13" s="1" t="s">
        <v>68</v>
      </c>
      <c r="AF13" s="16"/>
      <c r="AG13" s="1">
        <v>11</v>
      </c>
      <c r="AH13" s="1" t="s">
        <v>67</v>
      </c>
    </row>
    <row r="14" spans="1:37" x14ac:dyDescent="0.35">
      <c r="L14" s="15"/>
      <c r="M14" s="15"/>
      <c r="N14" s="1">
        <v>201803</v>
      </c>
      <c r="O14" s="15"/>
      <c r="P14" s="1">
        <v>200303</v>
      </c>
      <c r="Q14" s="15"/>
      <c r="AD14" s="1">
        <v>13</v>
      </c>
      <c r="AE14" s="1" t="s">
        <v>98</v>
      </c>
      <c r="AF14" s="16"/>
      <c r="AG14" s="1">
        <v>12</v>
      </c>
      <c r="AH14" s="1" t="s">
        <v>68</v>
      </c>
    </row>
    <row r="15" spans="1:37" x14ac:dyDescent="0.35">
      <c r="L15" s="15"/>
      <c r="M15" s="15"/>
      <c r="N15" s="1">
        <v>201806</v>
      </c>
      <c r="O15" s="15"/>
      <c r="P15" s="1">
        <v>200306</v>
      </c>
      <c r="Q15" s="15"/>
      <c r="AD15" s="1">
        <v>14</v>
      </c>
      <c r="AE15" s="1" t="s">
        <v>99</v>
      </c>
      <c r="AF15" s="16"/>
      <c r="AG15" s="1">
        <v>13</v>
      </c>
      <c r="AH15" s="1" t="s">
        <v>98</v>
      </c>
    </row>
    <row r="16" spans="1:37" x14ac:dyDescent="0.35">
      <c r="L16" s="15"/>
      <c r="M16" s="15"/>
      <c r="N16" s="1">
        <v>201809</v>
      </c>
      <c r="O16" s="15"/>
      <c r="P16" s="1">
        <v>200309</v>
      </c>
      <c r="Q16" s="15"/>
      <c r="AD16" s="1">
        <v>15</v>
      </c>
      <c r="AE16" s="1" t="s">
        <v>32</v>
      </c>
      <c r="AF16" s="16"/>
      <c r="AG16" s="1">
        <v>14</v>
      </c>
      <c r="AH16" s="1" t="s">
        <v>99</v>
      </c>
    </row>
    <row r="17" spans="12:34" x14ac:dyDescent="0.35">
      <c r="L17" s="15"/>
      <c r="M17" s="15"/>
      <c r="N17" s="1">
        <v>201812</v>
      </c>
      <c r="O17" s="15"/>
      <c r="P17" s="1">
        <v>200312</v>
      </c>
      <c r="Q17" s="15"/>
      <c r="AD17" s="28">
        <v>16</v>
      </c>
      <c r="AE17" s="28" t="s">
        <v>49</v>
      </c>
      <c r="AF17" s="28"/>
      <c r="AG17" s="1">
        <v>15</v>
      </c>
      <c r="AH17" s="1" t="s">
        <v>32</v>
      </c>
    </row>
    <row r="18" spans="12:34" x14ac:dyDescent="0.35">
      <c r="L18" s="15"/>
      <c r="M18" s="15"/>
      <c r="N18" s="1">
        <v>201903</v>
      </c>
      <c r="O18" s="15"/>
      <c r="P18" s="1">
        <v>200403</v>
      </c>
      <c r="Q18" s="15"/>
      <c r="AG18" s="28">
        <v>16</v>
      </c>
      <c r="AH18" s="28" t="s">
        <v>49</v>
      </c>
    </row>
    <row r="19" spans="12:34" x14ac:dyDescent="0.35">
      <c r="N19" s="1">
        <v>201906</v>
      </c>
      <c r="P19" s="1">
        <v>200406</v>
      </c>
    </row>
    <row r="20" spans="12:34" x14ac:dyDescent="0.35">
      <c r="N20" s="1">
        <v>201909</v>
      </c>
      <c r="P20" s="1">
        <v>200409</v>
      </c>
    </row>
    <row r="21" spans="12:34" x14ac:dyDescent="0.35">
      <c r="N21" s="1">
        <v>201912</v>
      </c>
      <c r="P21" s="1">
        <v>200412</v>
      </c>
    </row>
    <row r="22" spans="12:34" x14ac:dyDescent="0.35">
      <c r="N22" s="1">
        <v>202003</v>
      </c>
      <c r="P22" s="1">
        <v>200503</v>
      </c>
    </row>
    <row r="23" spans="12:34" x14ac:dyDescent="0.35">
      <c r="N23" s="1">
        <v>202006</v>
      </c>
      <c r="P23" s="1">
        <v>200506</v>
      </c>
    </row>
    <row r="24" spans="12:34" x14ac:dyDescent="0.35">
      <c r="N24" s="1">
        <v>202009</v>
      </c>
      <c r="P24" s="1">
        <v>200509</v>
      </c>
    </row>
    <row r="25" spans="12:34" x14ac:dyDescent="0.35">
      <c r="N25" s="1">
        <v>202012</v>
      </c>
      <c r="P25" s="1">
        <v>200512</v>
      </c>
    </row>
    <row r="26" spans="12:34" x14ac:dyDescent="0.35">
      <c r="N26" s="1">
        <v>202103</v>
      </c>
      <c r="P26" s="1">
        <v>200603</v>
      </c>
    </row>
    <row r="27" spans="12:34" x14ac:dyDescent="0.35">
      <c r="N27" s="1">
        <v>202106</v>
      </c>
      <c r="P27" s="1">
        <v>200606</v>
      </c>
    </row>
    <row r="28" spans="12:34" x14ac:dyDescent="0.35">
      <c r="N28" s="1">
        <v>202109</v>
      </c>
      <c r="P28" s="1">
        <v>200609</v>
      </c>
    </row>
    <row r="29" spans="12:34" x14ac:dyDescent="0.35">
      <c r="N29" s="1">
        <v>202112</v>
      </c>
      <c r="P29" s="1">
        <v>200612</v>
      </c>
    </row>
    <row r="30" spans="12:34" x14ac:dyDescent="0.35">
      <c r="N30" s="1">
        <v>202203</v>
      </c>
      <c r="P30" s="1">
        <v>200703</v>
      </c>
    </row>
    <row r="31" spans="12:34" x14ac:dyDescent="0.35">
      <c r="N31" s="1">
        <v>202206</v>
      </c>
      <c r="P31" s="1">
        <v>200706</v>
      </c>
    </row>
    <row r="32" spans="12:34" x14ac:dyDescent="0.35">
      <c r="N32" s="1">
        <v>202209</v>
      </c>
      <c r="P32" s="1">
        <v>200709</v>
      </c>
    </row>
    <row r="33" spans="14:16" x14ac:dyDescent="0.35">
      <c r="N33" s="1">
        <v>202212</v>
      </c>
      <c r="P33" s="1">
        <v>200712</v>
      </c>
    </row>
    <row r="34" spans="14:16" x14ac:dyDescent="0.35">
      <c r="N34" s="1">
        <v>202303</v>
      </c>
      <c r="P34" s="1">
        <v>200803</v>
      </c>
    </row>
    <row r="35" spans="14:16" x14ac:dyDescent="0.35">
      <c r="N35" s="1">
        <v>202306</v>
      </c>
      <c r="P35" s="1">
        <v>200806</v>
      </c>
    </row>
    <row r="36" spans="14:16" x14ac:dyDescent="0.35">
      <c r="N36" s="1">
        <v>202309</v>
      </c>
      <c r="P36" s="1">
        <v>200809</v>
      </c>
    </row>
    <row r="37" spans="14:16" x14ac:dyDescent="0.35">
      <c r="N37" s="1">
        <v>202312</v>
      </c>
      <c r="P37" s="1">
        <v>200812</v>
      </c>
    </row>
    <row r="38" spans="14:16" x14ac:dyDescent="0.35">
      <c r="N38" s="1">
        <v>202403</v>
      </c>
      <c r="P38" s="1">
        <v>200903</v>
      </c>
    </row>
    <row r="39" spans="14:16" x14ac:dyDescent="0.35">
      <c r="N39" s="1">
        <v>202406</v>
      </c>
      <c r="P39" s="1">
        <v>200906</v>
      </c>
    </row>
    <row r="40" spans="14:16" x14ac:dyDescent="0.35">
      <c r="N40" s="1">
        <v>202409</v>
      </c>
      <c r="P40" s="1">
        <v>200909</v>
      </c>
    </row>
    <row r="41" spans="14:16" x14ac:dyDescent="0.35">
      <c r="N41" s="1">
        <v>202412</v>
      </c>
      <c r="P41" s="1">
        <v>200912</v>
      </c>
    </row>
    <row r="42" spans="14:16" x14ac:dyDescent="0.35">
      <c r="N42" s="1">
        <v>202503</v>
      </c>
      <c r="P42" s="1">
        <v>201003</v>
      </c>
    </row>
    <row r="43" spans="14:16" x14ac:dyDescent="0.35">
      <c r="N43" s="1">
        <v>202506</v>
      </c>
      <c r="P43" s="1">
        <v>201006</v>
      </c>
    </row>
    <row r="44" spans="14:16" x14ac:dyDescent="0.35">
      <c r="N44" s="1">
        <v>202509</v>
      </c>
      <c r="P44" s="1">
        <v>201009</v>
      </c>
    </row>
    <row r="45" spans="14:16" x14ac:dyDescent="0.35">
      <c r="N45" s="1">
        <v>202512</v>
      </c>
      <c r="P45" s="1">
        <v>201012</v>
      </c>
    </row>
    <row r="46" spans="14:16" x14ac:dyDescent="0.35">
      <c r="N46" s="1">
        <v>202603</v>
      </c>
      <c r="P46" s="1">
        <v>201103</v>
      </c>
    </row>
    <row r="47" spans="14:16" x14ac:dyDescent="0.35">
      <c r="N47" s="1">
        <v>202606</v>
      </c>
      <c r="P47" s="1">
        <v>201106</v>
      </c>
    </row>
    <row r="48" spans="14:16" x14ac:dyDescent="0.35">
      <c r="P48" s="1">
        <v>201109</v>
      </c>
    </row>
    <row r="49" spans="16:16" x14ac:dyDescent="0.35">
      <c r="P49" s="1">
        <v>201112</v>
      </c>
    </row>
    <row r="50" spans="16:16" x14ac:dyDescent="0.35">
      <c r="P50" s="1">
        <v>201203</v>
      </c>
    </row>
    <row r="51" spans="16:16" x14ac:dyDescent="0.35">
      <c r="P51" s="1">
        <v>201206</v>
      </c>
    </row>
    <row r="52" spans="16:16" x14ac:dyDescent="0.35">
      <c r="P52" s="1">
        <v>201209</v>
      </c>
    </row>
    <row r="53" spans="16:16" x14ac:dyDescent="0.35">
      <c r="P53" s="1">
        <v>201212</v>
      </c>
    </row>
    <row r="54" spans="16:16" x14ac:dyDescent="0.35">
      <c r="P54" s="1">
        <v>201303</v>
      </c>
    </row>
    <row r="55" spans="16:16" x14ac:dyDescent="0.35">
      <c r="P55" s="1">
        <v>201306</v>
      </c>
    </row>
    <row r="56" spans="16:16" x14ac:dyDescent="0.35">
      <c r="P56" s="1">
        <v>201309</v>
      </c>
    </row>
    <row r="57" spans="16:16" x14ac:dyDescent="0.35">
      <c r="P57" s="1">
        <v>201312</v>
      </c>
    </row>
    <row r="58" spans="16:16" x14ac:dyDescent="0.35">
      <c r="P58" s="1">
        <v>201403</v>
      </c>
    </row>
    <row r="59" spans="16:16" x14ac:dyDescent="0.35">
      <c r="P59" s="1">
        <v>201406</v>
      </c>
    </row>
    <row r="60" spans="16:16" x14ac:dyDescent="0.35">
      <c r="P60" s="1">
        <v>201409</v>
      </c>
    </row>
    <row r="61" spans="16:16" x14ac:dyDescent="0.35">
      <c r="P61" s="1">
        <v>201412</v>
      </c>
    </row>
    <row r="62" spans="16:16" x14ac:dyDescent="0.35">
      <c r="P62" s="1">
        <v>201503</v>
      </c>
    </row>
    <row r="63" spans="16:16" x14ac:dyDescent="0.35">
      <c r="P63" s="1">
        <v>201506</v>
      </c>
    </row>
    <row r="64" spans="16:16" x14ac:dyDescent="0.35">
      <c r="P64" s="1">
        <v>201509</v>
      </c>
    </row>
    <row r="65" spans="16:16" x14ac:dyDescent="0.35">
      <c r="P65" s="1">
        <v>201512</v>
      </c>
    </row>
    <row r="66" spans="16:16" x14ac:dyDescent="0.35">
      <c r="P66" s="1">
        <v>201603</v>
      </c>
    </row>
    <row r="67" spans="16:16" x14ac:dyDescent="0.35">
      <c r="P67" s="1">
        <v>201606</v>
      </c>
    </row>
    <row r="68" spans="16:16" x14ac:dyDescent="0.35">
      <c r="P68" s="1">
        <v>201609</v>
      </c>
    </row>
    <row r="69" spans="16:16" x14ac:dyDescent="0.35">
      <c r="P69" s="1">
        <v>201612</v>
      </c>
    </row>
    <row r="70" spans="16:16" x14ac:dyDescent="0.35">
      <c r="P70" s="1">
        <v>201703</v>
      </c>
    </row>
    <row r="71" spans="16:16" x14ac:dyDescent="0.35">
      <c r="P71" s="1">
        <v>201706</v>
      </c>
    </row>
    <row r="72" spans="16:16" x14ac:dyDescent="0.35">
      <c r="P72" s="1">
        <v>201709</v>
      </c>
    </row>
    <row r="73" spans="16:16" x14ac:dyDescent="0.35">
      <c r="P73" s="1">
        <v>201712</v>
      </c>
    </row>
    <row r="74" spans="16:16" x14ac:dyDescent="0.35">
      <c r="P74" s="1">
        <v>201803</v>
      </c>
    </row>
    <row r="75" spans="16:16" x14ac:dyDescent="0.35">
      <c r="P75" s="1">
        <v>201806</v>
      </c>
    </row>
    <row r="76" spans="16:16" x14ac:dyDescent="0.35">
      <c r="P76" s="1">
        <v>201809</v>
      </c>
    </row>
    <row r="77" spans="16:16" x14ac:dyDescent="0.35">
      <c r="P77" s="1">
        <v>201812</v>
      </c>
    </row>
    <row r="78" spans="16:16" x14ac:dyDescent="0.35">
      <c r="P78" s="1">
        <v>201903</v>
      </c>
    </row>
    <row r="79" spans="16:16" x14ac:dyDescent="0.35">
      <c r="P79" s="1">
        <v>201906</v>
      </c>
    </row>
    <row r="80" spans="16:16" x14ac:dyDescent="0.35">
      <c r="P80" s="1">
        <v>201909</v>
      </c>
    </row>
    <row r="81" spans="16:16" x14ac:dyDescent="0.35">
      <c r="P81" s="1">
        <v>201912</v>
      </c>
    </row>
    <row r="82" spans="16:16" x14ac:dyDescent="0.35">
      <c r="P82" s="1">
        <v>202003</v>
      </c>
    </row>
    <row r="83" spans="16:16" x14ac:dyDescent="0.35">
      <c r="P83" s="1">
        <v>202006</v>
      </c>
    </row>
    <row r="84" spans="16:16" x14ac:dyDescent="0.35">
      <c r="P84" s="1">
        <v>202009</v>
      </c>
    </row>
    <row r="85" spans="16:16" x14ac:dyDescent="0.35">
      <c r="P85" s="1">
        <v>202012</v>
      </c>
    </row>
    <row r="86" spans="16:16" x14ac:dyDescent="0.35">
      <c r="P86" s="1">
        <v>202103</v>
      </c>
    </row>
    <row r="87" spans="16:16" x14ac:dyDescent="0.35">
      <c r="P87" s="1">
        <v>202106</v>
      </c>
    </row>
    <row r="88" spans="16:16" x14ac:dyDescent="0.35">
      <c r="P88" s="1">
        <v>202109</v>
      </c>
    </row>
    <row r="89" spans="16:16" x14ac:dyDescent="0.35">
      <c r="P89" s="1">
        <v>202112</v>
      </c>
    </row>
    <row r="90" spans="16:16" x14ac:dyDescent="0.35">
      <c r="P90" s="1">
        <v>202203</v>
      </c>
    </row>
    <row r="91" spans="16:16" x14ac:dyDescent="0.35">
      <c r="P91" s="1">
        <v>202206</v>
      </c>
    </row>
    <row r="92" spans="16:16" x14ac:dyDescent="0.35">
      <c r="P92" s="1">
        <v>202209</v>
      </c>
    </row>
    <row r="93" spans="16:16" x14ac:dyDescent="0.35">
      <c r="P93" s="1">
        <v>202212</v>
      </c>
    </row>
    <row r="94" spans="16:16" x14ac:dyDescent="0.35">
      <c r="P94" s="1">
        <v>202303</v>
      </c>
    </row>
    <row r="95" spans="16:16" x14ac:dyDescent="0.35">
      <c r="P95" s="1">
        <v>202306</v>
      </c>
    </row>
    <row r="96" spans="16:16" x14ac:dyDescent="0.35">
      <c r="P96" s="1">
        <v>202309</v>
      </c>
    </row>
    <row r="97" spans="16:16" x14ac:dyDescent="0.35">
      <c r="P97" s="1">
        <v>202312</v>
      </c>
    </row>
    <row r="98" spans="16:16" x14ac:dyDescent="0.35">
      <c r="P98" s="1">
        <v>202403</v>
      </c>
    </row>
    <row r="99" spans="16:16" x14ac:dyDescent="0.35">
      <c r="P99" s="1">
        <v>202406</v>
      </c>
    </row>
    <row r="100" spans="16:16" x14ac:dyDescent="0.35">
      <c r="P100" s="1">
        <v>202409</v>
      </c>
    </row>
    <row r="101" spans="16:16" x14ac:dyDescent="0.35">
      <c r="P101" s="1">
        <v>202412</v>
      </c>
    </row>
    <row r="102" spans="16:16" x14ac:dyDescent="0.35">
      <c r="P102" s="1">
        <v>202503</v>
      </c>
    </row>
    <row r="103" spans="16:16" x14ac:dyDescent="0.35">
      <c r="P103" s="1">
        <v>202506</v>
      </c>
    </row>
    <row r="104" spans="16:16" x14ac:dyDescent="0.35">
      <c r="P104" s="1">
        <v>202509</v>
      </c>
    </row>
    <row r="105" spans="16:16" x14ac:dyDescent="0.35">
      <c r="P105" s="1">
        <v>202512</v>
      </c>
    </row>
    <row r="106" spans="16:16" x14ac:dyDescent="0.35">
      <c r="P106" s="1">
        <v>202603</v>
      </c>
    </row>
    <row r="107" spans="16:16" x14ac:dyDescent="0.35">
      <c r="P107" s="1">
        <v>202606</v>
      </c>
    </row>
    <row r="108" spans="16:16" x14ac:dyDescent="0.35">
      <c r="P108" s="1">
        <v>2000</v>
      </c>
    </row>
    <row r="109" spans="16:16" x14ac:dyDescent="0.35">
      <c r="P109" s="1">
        <v>2001</v>
      </c>
    </row>
    <row r="110" spans="16:16" x14ac:dyDescent="0.35">
      <c r="P110" s="1">
        <v>2002</v>
      </c>
    </row>
    <row r="111" spans="16:16" x14ac:dyDescent="0.35">
      <c r="P111" s="1">
        <v>2003</v>
      </c>
    </row>
    <row r="112" spans="16:16" x14ac:dyDescent="0.35">
      <c r="P112" s="1">
        <v>2004</v>
      </c>
    </row>
    <row r="113" spans="16:16" x14ac:dyDescent="0.35">
      <c r="P113" s="1">
        <v>2005</v>
      </c>
    </row>
    <row r="114" spans="16:16" x14ac:dyDescent="0.35">
      <c r="P114" s="1">
        <v>2006</v>
      </c>
    </row>
    <row r="115" spans="16:16" x14ac:dyDescent="0.35">
      <c r="P115" s="1">
        <v>2007</v>
      </c>
    </row>
    <row r="116" spans="16:16" x14ac:dyDescent="0.35">
      <c r="P116" s="1">
        <v>2008</v>
      </c>
    </row>
    <row r="117" spans="16:16" x14ac:dyDescent="0.35">
      <c r="P117" s="1">
        <v>2009</v>
      </c>
    </row>
    <row r="118" spans="16:16" x14ac:dyDescent="0.35">
      <c r="P118" s="1">
        <v>2010</v>
      </c>
    </row>
    <row r="119" spans="16:16" x14ac:dyDescent="0.35">
      <c r="P119" s="1">
        <v>2011</v>
      </c>
    </row>
    <row r="120" spans="16:16" x14ac:dyDescent="0.35">
      <c r="P120" s="1">
        <v>2012</v>
      </c>
    </row>
    <row r="121" spans="16:16" x14ac:dyDescent="0.35">
      <c r="P121" s="1">
        <v>2013</v>
      </c>
    </row>
    <row r="122" spans="16:16" x14ac:dyDescent="0.35">
      <c r="P122" s="1">
        <v>2014</v>
      </c>
    </row>
    <row r="123" spans="16:16" x14ac:dyDescent="0.35">
      <c r="P123" s="1">
        <v>2015</v>
      </c>
    </row>
    <row r="124" spans="16:16" x14ac:dyDescent="0.35">
      <c r="P124" s="1">
        <v>2016</v>
      </c>
    </row>
    <row r="125" spans="16:16" x14ac:dyDescent="0.35">
      <c r="P125" s="1">
        <v>2017</v>
      </c>
    </row>
    <row r="126" spans="16:16" x14ac:dyDescent="0.35">
      <c r="P126" s="1">
        <v>2018</v>
      </c>
    </row>
    <row r="127" spans="16:16" x14ac:dyDescent="0.35">
      <c r="P127" s="1">
        <v>2019</v>
      </c>
    </row>
    <row r="128" spans="16:16" x14ac:dyDescent="0.35">
      <c r="P128" s="1">
        <v>2020</v>
      </c>
    </row>
    <row r="129" spans="16:16" x14ac:dyDescent="0.35">
      <c r="P129" s="1">
        <v>2021</v>
      </c>
    </row>
    <row r="130" spans="16:16" x14ac:dyDescent="0.35">
      <c r="P130" s="1">
        <v>2022</v>
      </c>
    </row>
    <row r="131" spans="16:16" x14ac:dyDescent="0.35">
      <c r="P131" s="1">
        <v>2023</v>
      </c>
    </row>
    <row r="132" spans="16:16" x14ac:dyDescent="0.35">
      <c r="P132" s="1">
        <v>2024</v>
      </c>
    </row>
    <row r="133" spans="16:16" x14ac:dyDescent="0.35">
      <c r="P133" s="1">
        <v>2025</v>
      </c>
    </row>
    <row r="134" spans="16:16" x14ac:dyDescent="0.35">
      <c r="P134" s="1">
        <v>2026</v>
      </c>
    </row>
  </sheetData>
  <sheetProtection algorithmName="SHA-512" hashValue="6ij4yJGmDxYKtQQsOSAeLAC/0WdcfTHHzKrUNPoIf1nKgNsfBXT+17REzGIwJ/ipa8SQGhmYiLuc/2vpcJSxDg==" saltValue="klgSjgkh9r92p5RQj6avrA=="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9DFBD-20A9-48A4-9083-A60E576AAAF9}">
  <sheetPr>
    <pageSetUpPr autoPageBreaks="0"/>
  </sheetPr>
  <dimension ref="A1:F3"/>
  <sheetViews>
    <sheetView workbookViewId="0"/>
  </sheetViews>
  <sheetFormatPr defaultRowHeight="14.5" x14ac:dyDescent="0.35"/>
  <cols>
    <col min="1" max="1" width="19.453125" style="6" customWidth="1"/>
    <col min="2" max="2" width="89" style="6" customWidth="1"/>
    <col min="5" max="5" width="10.7265625" bestFit="1" customWidth="1"/>
    <col min="6" max="6" width="24.81640625" customWidth="1"/>
  </cols>
  <sheetData>
    <row r="1" spans="1:6" ht="15.5" x14ac:dyDescent="0.35">
      <c r="A1" s="13" t="s">
        <v>114</v>
      </c>
      <c r="B1" s="13" t="s">
        <v>115</v>
      </c>
      <c r="E1" s="13" t="s">
        <v>117</v>
      </c>
      <c r="F1" s="13" t="s">
        <v>121</v>
      </c>
    </row>
    <row r="2" spans="1:6" x14ac:dyDescent="0.35">
      <c r="E2" s="1">
        <v>4</v>
      </c>
      <c r="F2" s="59" t="s">
        <v>45</v>
      </c>
    </row>
    <row r="3" spans="1:6" x14ac:dyDescent="0.35">
      <c r="E3" s="1">
        <v>7</v>
      </c>
      <c r="F3" s="59" t="s">
        <v>122</v>
      </c>
    </row>
  </sheetData>
  <sheetProtection algorithmName="SHA-512" hashValue="1Oho5EoaGUH6epFx14P5L85EFeKg/XQGmS5MHuW5Epe+g6ZxgHdW1n9vzfCJCoqCymdMRrm3syBeHN2Qrw2M4A==" saltValue="NPd77wLleMrxTO/OVVLZcA==" spinCount="100000" sheet="1" objects="1" scenarios="1"/>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991ABBFFA054EA465E12AB89C9489" ma:contentTypeVersion="1" ma:contentTypeDescription="Create a new document." ma:contentTypeScope="" ma:versionID="31ac70ac7cb26c90cff3e52f8ea35bff">
  <xsd:schema xmlns:xsd="http://www.w3.org/2001/XMLSchema" xmlns:xs="http://www.w3.org/2001/XMLSchema" xmlns:p="http://schemas.microsoft.com/office/2006/metadata/properties" xmlns:ns2="58ce1c85-a318-42ec-bc41-99a813f997e9" targetNamespace="http://schemas.microsoft.com/office/2006/metadata/properties" ma:root="true" ma:fieldsID="4924125cd13ab3fb6c1c8c49c8392f63" ns2:_="">
    <xsd:import namespace="58ce1c85-a318-42ec-bc41-99a813f997e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ce1c85-a318-42ec-bc41-99a813f997e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sisl xmlns:xsi="http://www.w3.org/2001/XMLSchema-instance" xmlns:xsd="http://www.w3.org/2001/XMLSchema" xmlns="http://www.boldonjames.com/2008/01/sie/internal/label" sislVersion="0" policy="a586b747-2a7c-4f57-bcd1-e81df5c8c005" origin="defaultValue">
  <element uid="id_classification_nonbusiness" value=""/>
</sisl>
</file>

<file path=customXml/itemProps1.xml><?xml version="1.0" encoding="utf-8"?>
<ds:datastoreItem xmlns:ds="http://schemas.openxmlformats.org/officeDocument/2006/customXml" ds:itemID="{B6BEED6B-A46B-4C39-9068-5D5DC69FE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ce1c85-a318-42ec-bc41-99a813f99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2753F-DD4D-4CF5-AFCB-7A30FD534ABE}">
  <ds:schemaRefs>
    <ds:schemaRef ds:uri="http://schemas.microsoft.com/sharepoint/v3/contenttype/forms"/>
  </ds:schemaRefs>
</ds:datastoreItem>
</file>

<file path=customXml/itemProps3.xml><?xml version="1.0" encoding="utf-8"?>
<ds:datastoreItem xmlns:ds="http://schemas.openxmlformats.org/officeDocument/2006/customXml" ds:itemID="{58AD2E0F-8A0E-42AA-BE23-B20C64D0448B}">
  <ds:schemaRefs>
    <ds:schemaRef ds:uri="http://schemas.microsoft.com/office/2006/documentManagement/types"/>
    <ds:schemaRef ds:uri="http://purl.org/dc/terms/"/>
    <ds:schemaRef ds:uri="58ce1c85-a318-42ec-bc41-99a813f997e9"/>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C311E02A-8FBF-4B14-94A6-E5078C7E70C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Cover</vt:lpstr>
      <vt:lpstr>Directions</vt:lpstr>
      <vt:lpstr>Validations</vt:lpstr>
      <vt:lpstr>Historic Settled Claims</vt:lpstr>
      <vt:lpstr>Narrative</vt:lpstr>
      <vt:lpstr>ref_filename</vt:lpstr>
      <vt:lpstr>ref_institution_number</vt:lpstr>
      <vt:lpstr>ref_length_of_institution_number</vt:lpstr>
      <vt:lpstr>ref_reference_date</vt:lpstr>
      <vt:lpstr>ref_reference_date_from_filename</vt:lpstr>
      <vt:lpstr>ref_starting_position_of_reference_date</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Steel, Allan</dc:creator>
  <cp:keywords>Unrestricted</cp:keywords>
  <cp:lastModifiedBy>McGuinness, Lucia</cp:lastModifiedBy>
  <dcterms:created xsi:type="dcterms:W3CDTF">2020-01-17T14:27:35Z</dcterms:created>
  <dcterms:modified xsi:type="dcterms:W3CDTF">2026-08-06T09:10:58Z</dcterms:modified>
  <cp:category>Unrestricted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02b8223a-576c-4da8-bb7b-3e61e16b710d</vt:lpwstr>
  </property>
  <property fmtid="{D5CDD505-2E9C-101B-9397-08002B2CF9AE}" pid="3" name="bjSaver">
    <vt:lpwstr>Lf3nRhR8rpU3DYe9p1UvkLcJ/bXBPqjG</vt:lpwstr>
  </property>
  <property fmtid="{D5CDD505-2E9C-101B-9397-08002B2CF9AE}" pid="4" name="ContentTypeId">
    <vt:lpwstr>0x01010024F991ABBFFA054EA465E12AB89C9489</vt:lpwstr>
  </property>
  <property fmtid="{D5CDD505-2E9C-101B-9397-08002B2CF9AE}" pid="5" name="bjDocumentSecurityLabel">
    <vt:lpwstr>Unrestricted</vt:lpwstr>
  </property>
  <property fmtid="{D5CDD505-2E9C-101B-9397-08002B2CF9AE}" pid="6" name="bjClsUserRVM">
    <vt:lpwstr>[]</vt:lpwstr>
  </property>
  <property fmtid="{D5CDD505-2E9C-101B-9397-08002B2CF9AE}" pid="7" name="bjLeftHeaderLabel-first">
    <vt:lpwstr>&amp;"Times New Roman,Regular"&amp;12&amp;K000000Central Bank of Ireland - UNRESTRICTED</vt:lpwstr>
  </property>
  <property fmtid="{D5CDD505-2E9C-101B-9397-08002B2CF9AE}" pid="8" name="bjLeftHeaderLabel-even">
    <vt:lpwstr>&amp;"Times New Roman,Regular"&amp;12&amp;K000000Central Bank of Ireland - UNRESTRICTED</vt:lpwstr>
  </property>
  <property fmtid="{D5CDD505-2E9C-101B-9397-08002B2CF9AE}" pid="9" name="bjLeftHeaderLabel">
    <vt:lpwstr>&amp;"Times New Roman,Regular"&amp;12&amp;K000000Central Bank of Ireland - UNRESTRICTED</vt:lpwstr>
  </property>
  <property fmtid="{D5CDD505-2E9C-101B-9397-08002B2CF9AE}" pid="10" name="bjDocumentLabelXML">
    <vt:lpwstr>&lt;?xml version="1.0" encoding="us-ascii"?&gt;&lt;sisl xmlns:xsi="http://www.w3.org/2001/XMLSchema-instance" xmlns:xsd="http://www.w3.org/2001/XMLSchema" sislVersion="0" policy="a586b747-2a7c-4f57-bcd1-e81df5c8c005" origin="defaultValue"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pmDocIH">
    <vt:lpwstr>IaBSIENL6Pngj9IlfhJvLMkB3t4WKZGu</vt:lpwstr>
  </property>
</Properties>
</file>