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Lmcguinness\Desktop\"/>
    </mc:Choice>
  </mc:AlternateContent>
  <xr:revisionPtr revIDLastSave="0" documentId="8_{21FDCA18-8B90-41DB-A686-1E9D1B5265D9}" xr6:coauthVersionLast="47" xr6:coauthVersionMax="47" xr10:uidLastSave="{00000000-0000-0000-0000-000000000000}"/>
  <bookViews>
    <workbookView xWindow="-110" yWindow="-110" windowWidth="19420" windowHeight="10300" tabRatio="773" xr2:uid="{00000000-000D-0000-FFFF-FFFF00000000}"/>
  </bookViews>
  <sheets>
    <sheet name="Cover" sheetId="9" r:id="rId1"/>
    <sheet name="Directions" sheetId="10" r:id="rId2"/>
    <sheet name="Validations" sheetId="8" r:id="rId3"/>
    <sheet name="Premium And Exposure" sheetId="2" r:id="rId4"/>
    <sheet name="Ultimates" sheetId="3" r:id="rId5"/>
    <sheet name="Historic Agg Claims" sheetId="5" r:id="rId6"/>
    <sheet name="Historic Settled Claims" sheetId="12" r:id="rId7"/>
    <sheet name="PPO Claims" sheetId="13" r:id="rId8"/>
    <sheet name="Historic Income and Expenditure" sheetId="1" r:id="rId9"/>
    <sheet name="Narrative" sheetId="14" r:id="rId10"/>
  </sheets>
  <definedNames>
    <definedName name="ha_acc_qtr_data" xml:space="preserve"> 'Historic Agg Claims'!$A$2:INDEX( 'Historic Agg Claims'!$A$2:$A$1048576, SUMPRODUCT(--( 'Historic Agg Claims'!$A$2:$A$1048576&lt;&gt;"")) )</definedName>
    <definedName name="ha_acc_year_lu" xml:space="preserve"> 'Historic Agg Claims'!$H$2:INDEX( 'Historic Agg Claims'!$H$2:$H$1048576, SUMPRODUCT(--( 'Historic Agg Claims'!$H$2:$H$1048576&lt;&gt;"")) )</definedName>
    <definedName name="ha_agg_measure_lu" xml:space="preserve"> 'Historic Agg Claims'!$L$2:INDEX( 'Historic Agg Claims'!$L$2:$L$1048576, SUMPRODUCT(--( 'Historic Agg Claims'!$L$2:$L$1048576&lt;&gt;"")) )</definedName>
    <definedName name="ha_claim_type_data" xml:space="preserve"> 'Historic Agg Claims'!$D$2:INDEX( 'Historic Agg Claims'!$D$2:$D$1048576, SUMPRODUCT(--( 'Historic Agg Claims'!$D$2:$D$1048576&lt;&gt;"")) )</definedName>
    <definedName name="ha_claim_type_lu" xml:space="preserve"> 'Historic Agg Claims'!$O$2:INDEX( 'Historic Agg Claims'!$O$2:$O$1048576, SUMPRODUCT(--( 'Historic Agg Claims'!$O$2:$O$1048576&lt;&gt;"")) )</definedName>
    <definedName name="ha_dev_qtr_data" xml:space="preserve"> 'Historic Agg Claims'!$B$2:INDEX( 'Historic Agg Claims'!$B$2:$B$1048576, SUMPRODUCT(--( 'Historic Agg Claims'!$B$2:$B$1048576&lt;&gt;"")) )</definedName>
    <definedName name="ha_dev_qtr_lu" xml:space="preserve"> 'Historic Agg Claims'!$J$2:INDEX( 'Historic Agg Claims'!$J$2:$J$1048576, SUMPRODUCT(--( 'Historic Agg Claims'!$J$2:$J$1048576&lt;&gt;"")) )</definedName>
    <definedName name="ha_measure_data" xml:space="preserve"> 'Historic Agg Claims'!$C$2:INDEX( 'Historic Agg Claims'!$C$2:$C$1048576, SUMPRODUCT(--( 'Historic Agg Claims'!$C$2:$C$1048576&lt;&gt;"")) )</definedName>
    <definedName name="ha_value_data" xml:space="preserve"> 'Historic Agg Claims'!$E$2:INDEX( 'Historic Agg Claims'!$E$2:$E$1048576, SUMPRODUCT(--( 'Historic Agg Claims'!$E$2:$E$1048576&lt;&gt;"")) )</definedName>
    <definedName name="ie_measure_data" xml:space="preserve"> 'Historic Income and Expenditure'!$A$2:INDEX( 'Historic Income and Expenditure'!$A$2:$A$1048576, SUMPRODUCT(--( 'Historic Income and Expenditure'!$A$2:$A$1048576&lt;&gt;"")) )</definedName>
    <definedName name="ie_measure_lu" xml:space="preserve"> 'Historic Income and Expenditure'!$F$2:INDEX( 'Historic Income and Expenditure'!$F$2:$F$1048576, SUMPRODUCT(--( 'Historic Income and Expenditure'!$F$2:$F$1048576&lt;&gt;"")) )</definedName>
    <definedName name="ie_value_data" xml:space="preserve"> 'Historic Income and Expenditure'!$C$2:INDEX( 'Historic Income and Expenditure'!$C$2:$C$1048576, SUMPRODUCT(--( 'Historic Income and Expenditure'!$C$2:$C$1048576&lt;&gt;"")) )</definedName>
    <definedName name="ie_year_lu" xml:space="preserve"> 'Historic Income and Expenditure'!$L$2:INDEX( 'Historic Income and Expenditure'!$L$2:$L$1048576, SUMPRODUCT(--( 'Historic Income and Expenditure'!$L$2:$L$1048576&lt;&gt;"")) )</definedName>
    <definedName name="ie_yr_data" xml:space="preserve"> 'Historic Income and Expenditure'!$B$2:INDEX( 'Historic Income and Expenditure'!$B$2:$B$1048576, SUMPRODUCT(--( 'Historic Income and Expenditure'!$B$2:$B$1048576&lt;&gt;"")) )</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na_Comment" xml:space="preserve"> Narrative!$B$2:INDEX( Narrative!$B$2:$B$1048576, SUMPRODUCT(--( Narrative!$B$2:$B$1048576&lt;&gt;"")) )</definedName>
    <definedName name="na_DataSetID" xml:space="preserve"> Narrative!$A$2:INDEX( Narrative!$A$2:$A$1048576, SUMPRODUCT(--( Narrative!$A$2:$A$1048576&lt;&gt;"")) )</definedName>
    <definedName name="na_DataSetID_lu" xml:space="preserve"> Narrative!$E$2:INDEX( Narrative!$E$2:$E$1048576, SUMPRODUCT(--( Narrative!$E$2:$E$1048576&lt;&gt;"")) )</definedName>
    <definedName name="pe_acc_qtr_data" xml:space="preserve"> 'Premium And Exposure'!$A$2:INDEX( 'Premium And Exposure'!$A$2:$A$1048576, SUMPRODUCT(--( 'Premium And Exposure'!$A$2:$A$1048576&lt;&gt;"")) )</definedName>
    <definedName name="pe_acc_qtr_lu" xml:space="preserve"> 'Premium And Exposure'!$G$2:INDEX( 'Premium And Exposure'!$G$2:$G$1048576, SUMPRODUCT(--( 'Premium And Exposure'!$G$2:$G$1048576&lt;&gt;"")) )</definedName>
    <definedName name="pe_cover_type_data" xml:space="preserve"> 'Premium And Exposure'!$C$2:INDEX( 'Premium And Exposure'!$C$2:$C$1048576, SUMPRODUCT(--( 'Premium And Exposure'!$C$2:$C$1048576&lt;&gt;"")) )</definedName>
    <definedName name="pe_cover_type_lu" xml:space="preserve"> 'Premium And Exposure'!$L$2:INDEX( 'Premium And Exposure'!$L$2:$L$1048576, SUMPRODUCT(--( 'Premium And Exposure'!$L$2:$L$1048576&lt;&gt;"")) )</definedName>
    <definedName name="pe_measure_data" xml:space="preserve"> 'Premium And Exposure'!$B$2:INDEX( 'Premium And Exposure'!$B$2:$B$1048576, SUMPRODUCT(--( 'Premium And Exposure'!$B$2:$B$1048576&lt;&gt;"")) )</definedName>
    <definedName name="pe_measure_lu" comment="look up table for pe measures." xml:space="preserve"> 'Premium And Exposure'!$I$2:INDEX( 'Premium And Exposure'!$I$2:$I$1048576, SUMPRODUCT(--( 'Premium And Exposure'!$I$2:$I$1048576&lt;&gt;"")) )</definedName>
    <definedName name="pe_value_data" xml:space="preserve"> 'Premium And Exposure'!$D$2:INDEX( 'Premium And Exposure'!$D$2:$D$1048576, SUMPRODUCT(--( 'Premium And Exposure'!$D$2:$D$1048576&lt;&gt;"")) )</definedName>
    <definedName name="ppo_data">'PPO Claims'!$A$2</definedName>
    <definedName name="ppo_lu" xml:space="preserve"> 'PPO Claims'!$D$2:INDEX( 'PPO Claims'!$D$2:$D$1048576, SUMPRODUCT(--( 'PPO Claims'!$D$2:$D$1048576&lt;&gt;"")) )</definedName>
    <definedName name="ref_filename">Cover!$N$2</definedName>
    <definedName name="ref_institution_number">Cover!$E$3</definedName>
    <definedName name="ref_length_of_institution_number">Cover!$N$3</definedName>
    <definedName name="ref_reference_date">Cover!#REF!</definedName>
    <definedName name="ref_reference_date_from_filename">Cover!$N$5</definedName>
    <definedName name="ref_starting_position_of_reference_date">Cover!$N$4</definedName>
    <definedName name="set_acc_qtr_data" xml:space="preserve"> 'Historic Settled Claims'!$B$2:INDEX( 'Historic Settled Claims'!$B$2:$B$1048576, SUMPRODUCT(--( 'Historic Settled Claims'!$B$2:$B$1048576&lt;&gt;"")) )</definedName>
    <definedName name="set_band_data" xml:space="preserve"> 'Historic Settled Claims'!$G$2:INDEX( 'Historic Settled Claims'!$G$2:$G$1048576, SUMPRODUCT(--( 'Historic Settled Claims'!$G$2:$G$1048576&lt;&gt;"")) )</definedName>
    <definedName name="set_band_lu" xml:space="preserve"> 'Historic Settled Claims'!$Z$2:INDEX( 'Historic Settled Claims'!$Z$2:$Z$1048576, SUMPRODUCT(--( 'Historic Settled Claims'!$Z$2:$Z$1048576&lt;&gt;"")) )</definedName>
    <definedName name="set_chan_data" xml:space="preserve"> 'Historic Settled Claims'!$F$2:INDEX( 'Historic Settled Claims'!$F$2:$F$1048576, SUMPRODUCT(--( 'Historic Settled Claims'!$F$2:$F$1048576&lt;&gt;"")) )</definedName>
    <definedName name="set_chan_lu" xml:space="preserve"> 'Historic Settled Claims'!$W$2:INDEX( 'Historic Settled Claims'!$W$2:$W$1048576, SUMPRODUCT(--( 'Historic Settled Claims'!$W$2:$W$1048576&lt;&gt;"")) )</definedName>
    <definedName name="set_claim_type_data" xml:space="preserve"> 'Historic Settled Claims'!$E$2:INDEX( 'Historic Settled Claims'!$E$2:$E$1048576, SUMPRODUCT(--( 'Historic Settled Claims'!$E$2:$E$1048576&lt;&gt;"")) )</definedName>
    <definedName name="set_claim_type_lu" xml:space="preserve"> 'Historic Settled Claims'!$T$2:INDEX( 'Historic Settled Claims'!$T$2:$T$1048576, SUMPRODUCT(--( 'Historic Settled Claims'!$T$2:$T$1048576&lt;&gt;"")) )</definedName>
    <definedName name="set_compband_data" xml:space="preserve"> 'Historic Settled Claims'!$H$2:INDEX( 'Historic Settled Claims'!$H$2:$H$1048576, SUMPRODUCT(--( 'Historic Settled Claims'!$H$2:$H$1048576&lt;&gt;"")) )</definedName>
    <definedName name="set_compband_lu" xml:space="preserve"> 'Historic Settled Claims'!$AC$2:INDEX( 'Historic Settled Claims'!$AC$2:$AC$1048576, SUMPRODUCT(--( 'Historic Settled Claims'!$AC$2:$AC$1048576&lt;&gt;"")) )</definedName>
    <definedName name="set_judicial_data" xml:space="preserve"> 'Historic Settled Claims'!$I$2:INDEX( 'Historic Settled Claims'!$I$2:$I$1048576, SUMPRODUCT(--( 'Historic Settled Claims'!$I$2:$I$1048576&lt;&gt;"")) )</definedName>
    <definedName name="set_judicial_lu" xml:space="preserve"> 'Historic Settled Claims'!$AF$2:INDEX( 'Historic Settled Claims'!$AF$2:$AF$1048576, SUMPRODUCT(--( 'Historic Settled Claims'!$AF$2:$AF$1048576&lt;&gt;"")) )</definedName>
    <definedName name="set_measure_data" xml:space="preserve"> 'Historic Settled Claims'!$D$2:INDEX( 'Historic Settled Claims'!$D$2:$D$1048576, SUMPRODUCT(--( 'Historic Settled Claims'!$D$2:$D$1048576&lt;&gt;"")) )</definedName>
    <definedName name="set_measure_lu" xml:space="preserve"> 'Historic Settled Claims'!$Q$2:INDEX( 'Historic Settled Claims'!$Q$2:$Q$1048576, SUMPRODUCT(--( 'Historic Settled Claims'!$Q$2:$Q$1048576&lt;&gt;"")) )</definedName>
    <definedName name="set_qtr_lu" xml:space="preserve"> 'Historic Settled Claims'!$O$2:INDEX( 'Historic Settled Claims'!$O$2:$O$1048576, SUMPRODUCT(--( 'Historic Settled Claims'!$O$2:$O$1048576&lt;&gt;"")) )</definedName>
    <definedName name="set_rep_qtr_data" xml:space="preserve"> 'Historic Settled Claims'!$C$2:INDEX( 'Historic Settled Claims'!$C$2:$C$1048576, SUMPRODUCT(--( 'Historic Settled Claims'!$C$2:$C$1048576&lt;&gt;"")) )</definedName>
    <definedName name="set_setqtr_data" xml:space="preserve"> 'Historic Settled Claims'!$A$2:INDEX( 'Historic Settled Claims'!$A$2:$A$1048576, SUMPRODUCT(--( 'Historic Settled Claims'!$A$2:$A$1048576&lt;&gt;"")) )</definedName>
    <definedName name="set_setqtr_lu" xml:space="preserve"> 'Historic Settled Claims'!$M$2:INDEX( 'Historic Settled Claims'!$M$2:$M$1048576, SUMPRODUCT(--( 'Historic Settled Claims'!$M$2:$M$1048576&lt;&gt;"")) )</definedName>
    <definedName name="set_value_data" xml:space="preserve"> 'Historic Settled Claims'!$J$2:INDEX( 'Historic Settled Claims'!$J$2:$J$1048576, SUMPRODUCT(--( 'Historic Settled Claims'!$J$2:$J$1048576&lt;&gt;"")) )</definedName>
    <definedName name="ult_acc_qtr_data" xml:space="preserve"> Ultimates!$A$2:INDEX( Ultimates!$A$2:$A$1048576, SUMPRODUCT(--( Ultimates!$A$2:$A$1048576&lt;&gt;"")) )</definedName>
    <definedName name="ult_acc_qtr_lu" xml:space="preserve"> Ultimates!$G$2:INDEX( Ultimates!$G$2:$G$1048576, SUMPRODUCT(--( Ultimates!$G$2:$G$1048576&lt;&gt;"")) )</definedName>
    <definedName name="ult_claimtype_data" xml:space="preserve"> Ultimates!$C$2:INDEX( Ultimates!$C$2:$C$1048576, SUMPRODUCT(--( Ultimates!$C$2:$C$1048576&lt;&gt;"")) )</definedName>
    <definedName name="ult_claimtype_lu" xml:space="preserve"> Ultimates!$L$2:INDEX( Ultimates!$L$2:$L$1048576, SUMPRODUCT(--( Ultimates!$L$2:$L$1048576&lt;&gt;"")) )</definedName>
    <definedName name="ult_measure_data" xml:space="preserve"> Ultimates!$B$2:INDEX( Ultimates!$B$2:$B$1048576, SUMPRODUCT(--( Ultimates!$B$2:$B$1048576&lt;&gt;"")) )</definedName>
    <definedName name="ult_measure_lu" xml:space="preserve"> Ultimates!$I$2:INDEX( Ultimates!$I$2:$I$1048576, SUMPRODUCT(--( Ultimates!$I$2:$I$1048576&lt;&gt;"")) )</definedName>
    <definedName name="ult_value_data" xml:space="preserve"> Ultimates!$D$2:INDEX( Ultimates!$D$2:$D$1048576, SUMPRODUCT(--( Ultimates!$D$2:$D$1048576&lt;&gt;""))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9" i="8" l="1"/>
  <c r="D59" i="8"/>
  <c r="E58" i="8" a="1"/>
  <c r="E58" i="8" s="1"/>
  <c r="E57" i="8" a="1"/>
  <c r="E57" i="8" s="1"/>
  <c r="D57" i="8"/>
  <c r="E52" i="8"/>
  <c r="E60" i="8" l="1"/>
  <c r="D17" i="9" s="1"/>
  <c r="E5" i="8"/>
  <c r="E22" i="8" l="1"/>
  <c r="E15" i="8" l="1"/>
  <c r="E32" i="8" l="1" a="1"/>
  <c r="E32" i="8" s="1"/>
  <c r="E34" i="8" a="1"/>
  <c r="E34" i="8" s="1"/>
  <c r="E2" i="8" l="1"/>
  <c r="E43" i="8" l="1"/>
  <c r="D48" i="8" l="1"/>
  <c r="E4" i="8" l="1"/>
  <c r="E3" i="8"/>
  <c r="E6" i="8" s="1"/>
  <c r="E41" i="8"/>
  <c r="E19" i="8"/>
  <c r="D19" i="8"/>
  <c r="E42" i="8"/>
  <c r="E40" i="8"/>
  <c r="D42" i="8"/>
  <c r="D40" i="8"/>
  <c r="E33" i="8"/>
  <c r="E31" i="8"/>
  <c r="D8" i="8"/>
  <c r="D9" i="8"/>
  <c r="D10" i="8"/>
  <c r="D54" i="8"/>
  <c r="D45" i="8"/>
  <c r="D12" i="8"/>
  <c r="D27" i="8"/>
  <c r="D52" i="8"/>
  <c r="D51" i="8"/>
  <c r="D38" i="8"/>
  <c r="D37" i="8"/>
  <c r="D36" i="8"/>
  <c r="D35" i="8"/>
  <c r="D30" i="8"/>
  <c r="D25" i="8"/>
  <c r="D24" i="8"/>
  <c r="D23" i="8"/>
  <c r="D22" i="8"/>
  <c r="D17" i="8"/>
  <c r="D16" i="8"/>
  <c r="D15" i="8"/>
  <c r="E35" i="8"/>
  <c r="E45" i="8"/>
  <c r="E12" i="8"/>
  <c r="E48" i="8"/>
  <c r="E49" i="8" s="1"/>
  <c r="D15" i="9" s="1"/>
  <c r="E15" i="9" s="1"/>
  <c r="E54" i="8" a="1"/>
  <c r="E54" i="8" s="1"/>
  <c r="E27" i="8" a="1"/>
  <c r="E27" i="8" s="1"/>
  <c r="E51" i="8"/>
  <c r="E53" i="8"/>
  <c r="E39" i="8"/>
  <c r="E10" i="8"/>
  <c r="E37" i="8"/>
  <c r="E44" i="8"/>
  <c r="E38" i="8"/>
  <c r="E36" i="8"/>
  <c r="E30" i="8"/>
  <c r="E25" i="8"/>
  <c r="E26" i="8"/>
  <c r="E24" i="8"/>
  <c r="E23" i="8"/>
  <c r="E18" i="8"/>
  <c r="E17" i="8"/>
  <c r="E16" i="8"/>
  <c r="E11" i="8"/>
  <c r="E9" i="8"/>
  <c r="E8" i="8"/>
  <c r="E20" i="8" l="1"/>
  <c r="D12" i="9" s="1"/>
  <c r="E12" i="9" s="1"/>
  <c r="E13" i="8"/>
  <c r="D11" i="9" s="1"/>
  <c r="E55" i="8"/>
  <c r="E46" i="8"/>
  <c r="D14" i="9" s="1"/>
  <c r="E14" i="9" s="1"/>
  <c r="E28" i="8"/>
  <c r="D13" i="9" s="1"/>
  <c r="E13" i="9" s="1"/>
  <c r="D10" i="9"/>
  <c r="E10" i="9" s="1"/>
  <c r="E11" i="9" l="1"/>
  <c r="E17" i="9"/>
  <c r="D16" i="9"/>
  <c r="E16" i="9" s="1"/>
  <c r="E7" i="9" l="1"/>
  <c r="I4"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<sst xmlns="http://schemas.openxmlformats.org/spreadsheetml/2006/main" count="629" uniqueCount="277">
  <si>
    <t>National Claims Information Database</t>
  </si>
  <si>
    <t>Institution Number</t>
  </si>
  <si>
    <t>Return Basis</t>
  </si>
  <si>
    <t>Return Basis Name</t>
  </si>
  <si>
    <t>Reference Date</t>
  </si>
  <si>
    <t>Return Status</t>
  </si>
  <si>
    <t>Worksheet</t>
  </si>
  <si>
    <t>Error Count</t>
  </si>
  <si>
    <t>Status</t>
  </si>
  <si>
    <t>Coversheet</t>
  </si>
  <si>
    <t>Premium And Exposure</t>
  </si>
  <si>
    <t>Ultimates</t>
  </si>
  <si>
    <t>Historic Agg Claims</t>
  </si>
  <si>
    <t>Historic Settled Claims</t>
  </si>
  <si>
    <t>PPO Claims</t>
  </si>
  <si>
    <t>Historic Income And Expenditure</t>
  </si>
  <si>
    <t>Cover</t>
  </si>
  <si>
    <t>Fixed non-editable value. Value MUST be "Valid" to be accepted on ONR.</t>
  </si>
  <si>
    <t>AccidentQuarter</t>
  </si>
  <si>
    <t>Value taken from lookup column - AccidentQuarter</t>
  </si>
  <si>
    <t>PeMeasureID</t>
  </si>
  <si>
    <t>Value taken from lookup column - PeMeasureID</t>
  </si>
  <si>
    <t>CoverTypeID</t>
  </si>
  <si>
    <t>Value taken from column lookup - CoverTypeID</t>
  </si>
  <si>
    <t>Value</t>
  </si>
  <si>
    <t>Numeric value</t>
  </si>
  <si>
    <t>UltMeasureID</t>
  </si>
  <si>
    <t>Value taken from lookup column - UltMeasureID</t>
  </si>
  <si>
    <t>ClaimTypeID</t>
  </si>
  <si>
    <t>Value taken from lookup column - ClaimTypeID</t>
  </si>
  <si>
    <t>HaMeasureID</t>
  </si>
  <si>
    <t>Value taken from lookup column - HaMeasureID</t>
  </si>
  <si>
    <t xml:space="preserve">Historic Settled Claims </t>
  </si>
  <si>
    <t>SettledQuarter</t>
  </si>
  <si>
    <t>Value taken from lookup column - SettledQuarter.</t>
  </si>
  <si>
    <t>ReportedQuarter</t>
  </si>
  <si>
    <t>HsMeasureID</t>
  </si>
  <si>
    <t>Value taken from lookup column - HsMeasureID. 
Use the 5 way splits in costs - compensation special damages, compensation general damages, legal own costs, legal third party costs and other costs.
For settled years 2015 to 2018 the 3 way splits in costs are acceptable - compensation, legal and other settled costs.
The preference is to use 5 way splits, if this is not possible use the 3 way splits. Note all sub-cost categories are mutually exclusive, only assign a policy to one sub-category (ID3 to ID9). The sum of all sub-costs (ID3 to ID9) should equal the total cost (ID2).</t>
  </si>
  <si>
    <t>SettlementChannelID</t>
  </si>
  <si>
    <t>SettledCostBandID</t>
  </si>
  <si>
    <t>CompensationBandID</t>
  </si>
  <si>
    <t>JudicialGuidelineID</t>
  </si>
  <si>
    <t>PPOIndicatorID</t>
  </si>
  <si>
    <t>Value taken from column  - PPOIndicatorID</t>
  </si>
  <si>
    <t>HistExpMeasureID</t>
  </si>
  <si>
    <t>Value taken from column - HistExpMeasureID</t>
  </si>
  <si>
    <t>Year</t>
  </si>
  <si>
    <t>Value taken from column - Year</t>
  </si>
  <si>
    <t>Numeric value, expressed as a positive number for both income and expenditure.</t>
  </si>
  <si>
    <t>Column</t>
  </si>
  <si>
    <t>Column Name</t>
  </si>
  <si>
    <t>Validation Desc</t>
  </si>
  <si>
    <t>E4</t>
  </si>
  <si>
    <t>Return Basis cell must have a value selected from drop down</t>
  </si>
  <si>
    <t>E5</t>
  </si>
  <si>
    <t>If Return Basis (E4) is Broker then a value is needed in cell E5, Return Basis Name</t>
  </si>
  <si>
    <t>A</t>
  </si>
  <si>
    <t>B</t>
  </si>
  <si>
    <t>C</t>
  </si>
  <si>
    <t>D</t>
  </si>
  <si>
    <t>Non numeric values.</t>
  </si>
  <si>
    <t>All</t>
  </si>
  <si>
    <t>E</t>
  </si>
  <si>
    <t>Settled Quarter</t>
  </si>
  <si>
    <t>Accident Quarter</t>
  </si>
  <si>
    <t>Value doesn't exist in Historic Settled Claims sheet Quarter column.</t>
  </si>
  <si>
    <t>Reported Quarter</t>
  </si>
  <si>
    <t>F</t>
  </si>
  <si>
    <t>SettledChannelID</t>
  </si>
  <si>
    <t>G</t>
  </si>
  <si>
    <t>H</t>
  </si>
  <si>
    <t>I</t>
  </si>
  <si>
    <t>J</t>
  </si>
  <si>
    <t>PeMeasure</t>
  </si>
  <si>
    <t>CoverType</t>
  </si>
  <si>
    <t>Gross Earned Premium</t>
  </si>
  <si>
    <t>Comprehensive</t>
  </si>
  <si>
    <t>Earned Policy Count</t>
  </si>
  <si>
    <t>Third Party Fire &amp; Theft</t>
  </si>
  <si>
    <t>Earned Vehicle Years</t>
  </si>
  <si>
    <t>Third Party Only</t>
  </si>
  <si>
    <t>Earned Premium Rebate</t>
  </si>
  <si>
    <t>Gross Written Premium</t>
  </si>
  <si>
    <t>Written Policy Count</t>
  </si>
  <si>
    <t>UltMeasure</t>
  </si>
  <si>
    <t>ClaimType</t>
  </si>
  <si>
    <t>Ultimate Costs (€s)</t>
  </si>
  <si>
    <t>Third Party Injury (&lt;=€250k)</t>
  </si>
  <si>
    <t>Ultimate Numbers (incl. nils)</t>
  </si>
  <si>
    <t>Third Party Injury (&gt;€250k)</t>
  </si>
  <si>
    <t>Third Party Injury (Total)</t>
  </si>
  <si>
    <t>Third Party Damage</t>
  </si>
  <si>
    <t>Accidental Damage</t>
  </si>
  <si>
    <t>Fire and Theft</t>
  </si>
  <si>
    <t>Windscreen</t>
  </si>
  <si>
    <t>HaMeasure</t>
  </si>
  <si>
    <t>Paid Cost</t>
  </si>
  <si>
    <t>Incurred Cost</t>
  </si>
  <si>
    <t>Settled Cost</t>
  </si>
  <si>
    <t>Numbers Reported Incl Nil</t>
  </si>
  <si>
    <t>Numbers Settled Excl Nil</t>
  </si>
  <si>
    <t>Numbers Settled At Nil</t>
  </si>
  <si>
    <t>Quarter</t>
  </si>
  <si>
    <t>HsMeasure</t>
  </si>
  <si>
    <t>SettlementChannel</t>
  </si>
  <si>
    <t>SettledCostBand</t>
  </si>
  <si>
    <t>CompensationBandName</t>
  </si>
  <si>
    <t>JudicialGuidelineUsed</t>
  </si>
  <si>
    <t>Number of Claimants Settled</t>
  </si>
  <si>
    <t xml:space="preserve">Third Party Injury </t>
  </si>
  <si>
    <t>Direct</t>
  </si>
  <si>
    <t>€1 - €5,000</t>
  </si>
  <si>
    <t>No Compensation Payment</t>
  </si>
  <si>
    <t>No</t>
  </si>
  <si>
    <t>Settled Cost - Total (€s)</t>
  </si>
  <si>
    <t>€5,001 - €10,000</t>
  </si>
  <si>
    <t>Yes</t>
  </si>
  <si>
    <t>Settled Cost - Compensation (€s)</t>
  </si>
  <si>
    <t>€10,001 - €15,000</t>
  </si>
  <si>
    <t>Settled Cost - Legal (€s)</t>
  </si>
  <si>
    <t>€15,001 - €30,000</t>
  </si>
  <si>
    <t>Settled Cost - Other (€s)</t>
  </si>
  <si>
    <t>Litigated</t>
  </si>
  <si>
    <t>€30,001 - €45,000</t>
  </si>
  <si>
    <t xml:space="preserve">Settled Cost - Compensation Special Damages (€s) </t>
  </si>
  <si>
    <t>Litigated before Court Award</t>
  </si>
  <si>
    <t>€45,001 - €60,000</t>
  </si>
  <si>
    <t xml:space="preserve">Settled Cost - Compensation General Damages (€s) </t>
  </si>
  <si>
    <t>Litigated with Court Award</t>
  </si>
  <si>
    <t>€60,001 - €75,000</t>
  </si>
  <si>
    <t xml:space="preserve">Settled Cost - Legal Own (€s) </t>
  </si>
  <si>
    <t>€75,001 - €100,000</t>
  </si>
  <si>
    <t xml:space="preserve">Settled Cost - Legal Third Party (€s) </t>
  </si>
  <si>
    <t>€100,001 - €125,000</t>
  </si>
  <si>
    <t>€125,001 - €150,000</t>
  </si>
  <si>
    <t>€150,001 - €250,000</t>
  </si>
  <si>
    <t>€250,001 - €500,000</t>
  </si>
  <si>
    <t>€500,000 - €1M</t>
  </si>
  <si>
    <t>€1M - €5M</t>
  </si>
  <si>
    <t>&gt; €5M</t>
  </si>
  <si>
    <t>n/a</t>
  </si>
  <si>
    <t>PPO</t>
  </si>
  <si>
    <t>No PPO Claims</t>
  </si>
  <si>
    <t>Have PPO Claims</t>
  </si>
  <si>
    <t>HistExpMeasure</t>
  </si>
  <si>
    <t>Validation (IDs)</t>
  </si>
  <si>
    <t>Income</t>
  </si>
  <si>
    <t>Net Written Premium</t>
  </si>
  <si>
    <t>3 = 4+5+34</t>
  </si>
  <si>
    <t>Gross Earned Premium - Third Party Distribution</t>
  </si>
  <si>
    <t>Gross Earned Premium - Related Distribution</t>
  </si>
  <si>
    <t>Earned Premium Ceded - Third Party Reinsurance</t>
  </si>
  <si>
    <t>Earned Premium Ceded - Related Reinsurance</t>
  </si>
  <si>
    <t>Investment Income</t>
  </si>
  <si>
    <t>Reinsurance Commission &amp; Profit Participations - Third Party Reinsurance</t>
  </si>
  <si>
    <t>Reinsurance Commission &amp; Profit Participations - Related Reinsurance</t>
  </si>
  <si>
    <t>All Other Income</t>
  </si>
  <si>
    <t>Total Other Income</t>
  </si>
  <si>
    <t>12 = 8+9+10+11</t>
  </si>
  <si>
    <t>Total Income</t>
  </si>
  <si>
    <t>Expenditure</t>
  </si>
  <si>
    <t>Gross Claims Incurred</t>
  </si>
  <si>
    <t>Claims Incurred - Third Party Reinsurer's Share</t>
  </si>
  <si>
    <t>Claims Incurred - Related Reinsurer's Share</t>
  </si>
  <si>
    <t>Gross Claims Paid</t>
  </si>
  <si>
    <t>Net Claims Paid</t>
  </si>
  <si>
    <t>Commission Payable - Third Party Distribution</t>
  </si>
  <si>
    <t>19 = 30+31</t>
  </si>
  <si>
    <t>Commission Payable - Related Distribution</t>
  </si>
  <si>
    <t>20 = 32+33</t>
  </si>
  <si>
    <t>Management Expenses</t>
  </si>
  <si>
    <t>Claims Management Expenses</t>
  </si>
  <si>
    <t>Total Technical Account - Expenses</t>
  </si>
  <si>
    <t>Interest Payable and Tax</t>
  </si>
  <si>
    <t>All Other Expenses (inc Investment Management Expenses)</t>
  </si>
  <si>
    <t>Total Other Expenditure</t>
  </si>
  <si>
    <t>Underwriting Profit</t>
  </si>
  <si>
    <t>27= (3-6-7)+9+10-23</t>
  </si>
  <si>
    <t>Operating Profit</t>
  </si>
  <si>
    <t>MIBI Expenses</t>
  </si>
  <si>
    <t>Commission Payable - Third Party Distribution Sales Only</t>
  </si>
  <si>
    <t>Commission Payable - Related Distribution Sales Only</t>
  </si>
  <si>
    <t>Commission Payable - Related Distribution Other Services</t>
  </si>
  <si>
    <t>Gross Earned Premium - Direct Distribution</t>
  </si>
  <si>
    <t>CompenationBandID / ClaimTypeID inconsistency. For ClaimTypeID 3 (Injury) use CompensationBandIDs 0 to 15, otherwise use CompensationBandIDs 0 or 17.</t>
  </si>
  <si>
    <t>SettledCostBandID / ClaimTypeID inconsistency. ClaimTypeID 3 (Injury) is banded, otherwise use SettledCostBandID 17.</t>
  </si>
  <si>
    <t>Accident Quarter later than Reported Quarter</t>
  </si>
  <si>
    <t>Reported Quarter later than Settled Quarter</t>
  </si>
  <si>
    <t>Value taken from lookup column - Quarter. Reported quarter 200003 implies "2000 &amp; prior". ReportedQuarter cannot be later than the SettledQuarter</t>
  </si>
  <si>
    <t>Value taken from lookup column - Quarter. Accident quarter 200003 implies "2000 &amp; prior". AccidentQuarter cannot be later than the ReportedQuarter.</t>
  </si>
  <si>
    <t>Commission Payable - Third Party Distribution Other Services</t>
  </si>
  <si>
    <t>Value taken from lookup column - JudicialGuidelineID. JudicialGuidelineID is not applicable for damage claims (ClaimTpyeID 4 to 7), for damage claims use JudicialGuidelineID 3 (n/a). For injury claims (ClaimTpyeID 3) use JudicialGuidelineID 1 or 2 as appropriate.</t>
  </si>
  <si>
    <t>Value taken from lookup column - CompensationBandID. This is the Compensation payment part of the settled claim and doesn't include the Legal or Other costs components.
If ClaimTypeID is 3 (Injury), then CompensationBandID cannot be 17. If ClaimTypeID is greater than 3 (a Damage type), then CompensationBandID must be EITHER 0 or 17.</t>
  </si>
  <si>
    <t>Value taken from lookup column - SettledCostBandID. This is the total settled cost of a claim, Compensation, Legal and Other costs.
If ClaimTypeID is 3 (Injury), then SettledCostBandID cannot be 17. If ClaimTypeID is greater than 3 (Damage), then SettledCostBandID must be 17.</t>
  </si>
  <si>
    <t>JudicialGuidelineID is not applicable for damage claims (ClaimTypeID 4 to 7), for damage claims use JudicialGuidelineID 3 (n/a).</t>
  </si>
  <si>
    <t>26 = 24+25</t>
  </si>
  <si>
    <t>23 = (14-15-16)+19+20+21+22+29</t>
  </si>
  <si>
    <t>Select "Core" unless reporting data for a non-core entity, in which case select "Broker".</t>
  </si>
  <si>
    <t>Insert non-core entity name if "Broker" is selected for cell Return Basis (E4), otherwise leave blank.</t>
  </si>
  <si>
    <t>Value taken from lookup column - Quarter</t>
  </si>
  <si>
    <t>E3</t>
  </si>
  <si>
    <t>Value must be numeric</t>
  </si>
  <si>
    <t>Numeric values only.</t>
  </si>
  <si>
    <t>E6</t>
  </si>
  <si>
    <t>Date must be populated e.g. 30/06/2022</t>
  </si>
  <si>
    <t>AccidentYear</t>
  </si>
  <si>
    <t>DevelopmentYear</t>
  </si>
  <si>
    <t>Gross Claims Incurred - Prior Year</t>
  </si>
  <si>
    <t>Gross Claims Incurred - Current Year</t>
  </si>
  <si>
    <t>Claims Incurred - Prior Year - Reinsurer's Share</t>
  </si>
  <si>
    <t>Claims Incurred - Current Year - Reinsurer's Share</t>
  </si>
  <si>
    <t>CSM recognised for services provided</t>
  </si>
  <si>
    <t>Change in risk adjustment for non-financial risk for risk expired</t>
  </si>
  <si>
    <t>Expected incurred claims</t>
  </si>
  <si>
    <t>Expected other insurance service expenses</t>
  </si>
  <si>
    <t>Other amounts relating to changes in liabilities for remaining coverage</t>
  </si>
  <si>
    <t>Recovery of insurance acquisition cash flows</t>
  </si>
  <si>
    <t>Contracts measured under the PAA</t>
  </si>
  <si>
    <t>Other Insurance Revenue</t>
  </si>
  <si>
    <t>Insurance Revenue</t>
  </si>
  <si>
    <t>Unrealised Gains/(Losses)</t>
  </si>
  <si>
    <t xml:space="preserve">48 = 40+41+42+43+44+45+46+47 </t>
  </si>
  <si>
    <t>Amortisation of Other acquisition expenses</t>
  </si>
  <si>
    <t>Losses and reversals of losses on onerous contracts</t>
  </si>
  <si>
    <t>Other Insurance Service Expenses</t>
  </si>
  <si>
    <t>Insurance Service Expenses</t>
  </si>
  <si>
    <t>Other Investment Income</t>
  </si>
  <si>
    <t>Total Investment Income</t>
  </si>
  <si>
    <t>50 = 12+49</t>
  </si>
  <si>
    <t>Allocation of reinsurance premiums</t>
  </si>
  <si>
    <t>Amounts recoverable from reinsurers for incurred claims</t>
  </si>
  <si>
    <t>Amounts recoverable from reinsurers on onerous underlying contracts</t>
  </si>
  <si>
    <t>Amounts recoverable from reinsurers for other insurance service expenses</t>
  </si>
  <si>
    <t>Other net expenses (income) from reinsurance contracts</t>
  </si>
  <si>
    <t>Total net expenses (income) from reinsurance contracts</t>
  </si>
  <si>
    <t>60 = 55-56-57-58+59</t>
  </si>
  <si>
    <t>Net Finance Expense (Income) from insurance contracts</t>
  </si>
  <si>
    <t>Net Finance Income (Expense) from reinsurance contracts</t>
  </si>
  <si>
    <t>Net Insurance Finance Expenses (Income)</t>
  </si>
  <si>
    <t>IFRS</t>
  </si>
  <si>
    <t>Other expenses / (incomes)</t>
  </si>
  <si>
    <t>Opening Net CSM</t>
  </si>
  <si>
    <t>Closing Net CSM</t>
  </si>
  <si>
    <t>Both</t>
  </si>
  <si>
    <t>Local GAAP</t>
  </si>
  <si>
    <t>Applicable Accounting Standard</t>
  </si>
  <si>
    <t>14 = 36+37</t>
  </si>
  <si>
    <t>54 = 14+19+20+21+22+29+51+52+53</t>
  </si>
  <si>
    <t>Income - Insurance Revenue</t>
  </si>
  <si>
    <t>Expenditure - Other Insurance Service Expenses</t>
  </si>
  <si>
    <t>Expenditure - Expenses (income) from reinsurance contracts</t>
  </si>
  <si>
    <t>Expenditure - Insurance Finance Expenses</t>
  </si>
  <si>
    <t>Income - Insurance Finance Expenses</t>
  </si>
  <si>
    <t>63 = 61-62</t>
  </si>
  <si>
    <t>Insurance Service Result</t>
  </si>
  <si>
    <t>Net Financial Result</t>
  </si>
  <si>
    <t>65 = 48-54-60+9+10</t>
  </si>
  <si>
    <t>66 = 50-63</t>
  </si>
  <si>
    <t>Value taken from lookup column  - AccidentYear</t>
  </si>
  <si>
    <t>Value taken from lookup column - DevelopmentYear</t>
  </si>
  <si>
    <t>Populate with return date in form dd/mm/yyyy.</t>
  </si>
  <si>
    <t>Comment</t>
  </si>
  <si>
    <t>Data Set</t>
  </si>
  <si>
    <t>Historic Income and Expenditure</t>
  </si>
  <si>
    <t>Narrative</t>
  </si>
  <si>
    <t>DataSetID</t>
  </si>
  <si>
    <t>Value taken from column  - DataSetID</t>
  </si>
  <si>
    <t>Narrative / Comments regarding submitted data.</t>
  </si>
  <si>
    <t>General Comments</t>
  </si>
  <si>
    <t>Direct before Injuries Resolution Board</t>
  </si>
  <si>
    <t>Direct after Injuries Resolution Board</t>
  </si>
  <si>
    <t>Injuries Resolution Board</t>
  </si>
  <si>
    <t>Value taken from lookup column - SettlementChannelID. 
Use 5 way splits of channels - Direct before Injuries Resolution Board, Direct after Injuries Resolution Board, Injuries Resolution Board, Litigated before court award and Litigated with court award.
For settled years 2015 to 2018 the 3 way splits of channels is acceptable - Direct, Injuries Resolution Board and Litigated. 
The preference is to use 5 way splits, if this is not possible use the 3 way splits. Note these are mutually exclusive, for example use either Direct OR Direct before Injuries Resolution Board or Direct after Injuries Resolution Board, the total claim costs or numbers is the sum of all categories.</t>
  </si>
  <si>
    <t>Number of characters exceeds 3900.</t>
  </si>
  <si>
    <t>13 = (3-6-7)+12; 13 = 48+12</t>
  </si>
  <si>
    <t>15+16 = 38+39</t>
  </si>
  <si>
    <t>28 = 13-(23+26); 28 = 65+66–26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</si>
</sst>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2"/>
      <color theme="0"/>
      <name val="Calibri"/>
      <family val="2"/>
      <scheme val="minor"/>
    </font>
    <font>
      <i/>
      <sz val="11"/>
      <color theme="1"/>
      <name val="Calibri"/>
      <family val="2"/>
      <scheme val="minor"/>
    </font>
    <font>
      <sz val="11"/>
      <color rgb="FFFF0000"/>
      <name val="Calibri"/>
      <family val="2"/>
      <scheme val="minor"/>
    </font>
    <font>
      <sz val="9"/>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69">
    <xf numFmtId="0" fontId="0" fillId="0" borderId="0" xfId="0"/>
    <xf numFmtId="0" fontId="0" fillId="0" borderId="0" xfId="0" applyAlignment="1">
      <alignment horizontal="left"/>
    </xf>
    <xf numFmtId="0" fontId="0" fillId="0" borderId="0" xfId="0" applyAlignment="1">
      <alignment horizontal="center"/>
    </xf>
    <xf numFmtId="0" fontId="0" fillId="0" borderId="1" xfId="0" applyBorder="1" applyAlignment="1">
      <alignment horizontal="center"/>
    </xf>
    <xf numFmtId="49" fontId="3" fillId="3" borderId="10" xfId="0" applyNumberFormat="1" applyFont="1" applyFill="1" applyBorder="1" applyAlignment="1" applyProtection="1">
      <alignment horizontal="center" vertical="center" wrapText="1"/>
      <protection hidden="1"/>
    </xf>
    <xf numFmtId="49" fontId="3" fillId="3" borderId="11" xfId="0" applyNumberFormat="1" applyFont="1" applyFill="1" applyBorder="1" applyAlignment="1" applyProtection="1">
      <alignment horizontal="center" vertical="center" wrapText="1"/>
      <protection hidden="1"/>
    </xf>
    <xf numFmtId="0" fontId="2" fillId="2" borderId="12" xfId="0" applyFont="1" applyFill="1" applyBorder="1"/>
    <xf numFmtId="0" fontId="2" fillId="2" borderId="14" xfId="0" applyFont="1" applyFill="1" applyBorder="1"/>
    <xf numFmtId="0" fontId="2" fillId="2" borderId="7" xfId="0" applyFont="1" applyFill="1" applyBorder="1"/>
    <xf numFmtId="0" fontId="2" fillId="2" borderId="8" xfId="0" applyFont="1" applyFill="1" applyBorder="1" applyAlignment="1">
      <alignment horizontal="center"/>
    </xf>
    <xf numFmtId="0" fontId="2" fillId="2" borderId="9" xfId="0" applyFont="1" applyFill="1" applyBorder="1" applyAlignment="1">
      <alignment horizontal="center"/>
    </xf>
    <xf numFmtId="0" fontId="0" fillId="4" borderId="0" xfId="0" applyFill="1"/>
    <xf numFmtId="0" fontId="0" fillId="2" borderId="8" xfId="0" applyFill="1" applyBorder="1"/>
    <xf numFmtId="0" fontId="0" fillId="2" borderId="0" xfId="0" applyFill="1"/>
    <xf numFmtId="0" fontId="0" fillId="2" borderId="15" xfId="0" applyFill="1" applyBorder="1"/>
    <xf numFmtId="0" fontId="0" fillId="2" borderId="12" xfId="0" applyFill="1" applyBorder="1"/>
    <xf numFmtId="0" fontId="0" fillId="2" borderId="14" xfId="0" applyFill="1" applyBorder="1"/>
    <xf numFmtId="0" fontId="0" fillId="5" borderId="0" xfId="0" applyFill="1"/>
    <xf numFmtId="0" fontId="0" fillId="7" borderId="17" xfId="0" applyFill="1" applyBorder="1" applyAlignment="1" applyProtection="1">
      <alignment horizontal="center"/>
      <protection locked="0"/>
    </xf>
    <xf numFmtId="0" fontId="0" fillId="6" borderId="1" xfId="0" applyFill="1" applyBorder="1" applyAlignment="1">
      <alignment horizontal="left"/>
    </xf>
    <xf numFmtId="0" fontId="1" fillId="8" borderId="1" xfId="0" applyFont="1" applyFill="1" applyBorder="1"/>
    <xf numFmtId="0" fontId="0" fillId="8" borderId="1" xfId="0" applyFill="1" applyBorder="1" applyAlignment="1">
      <alignment horizontal="left"/>
    </xf>
    <xf numFmtId="0" fontId="1" fillId="6" borderId="1" xfId="0" applyFont="1" applyFill="1" applyBorder="1"/>
    <xf numFmtId="0" fontId="1" fillId="6" borderId="1" xfId="0" applyFont="1" applyFill="1" applyBorder="1" applyAlignment="1">
      <alignment vertical="center"/>
    </xf>
    <xf numFmtId="0" fontId="0" fillId="7" borderId="19" xfId="0" applyFill="1" applyBorder="1" applyAlignment="1" applyProtection="1">
      <alignment horizontal="center"/>
      <protection locked="0"/>
    </xf>
    <xf numFmtId="0" fontId="0" fillId="7" borderId="3" xfId="0" applyFill="1" applyBorder="1" applyAlignment="1" applyProtection="1">
      <alignment horizontal="center"/>
      <protection locked="0"/>
    </xf>
    <xf numFmtId="0" fontId="1" fillId="6" borderId="1" xfId="0" applyFont="1" applyFill="1" applyBorder="1" applyAlignment="1">
      <alignment horizontal="left" vertical="center"/>
    </xf>
    <xf numFmtId="0" fontId="1" fillId="6" borderId="1" xfId="0" applyFont="1" applyFill="1" applyBorder="1" applyAlignment="1">
      <alignment horizontal="left"/>
    </xf>
    <xf numFmtId="165" fontId="0" fillId="0" borderId="0" xfId="0" applyNumberFormat="1" applyAlignment="1" applyProtection="1">
      <alignment horizontal="center"/>
      <protection hidden="1"/>
    </xf>
    <xf numFmtId="165" fontId="0" fillId="0" borderId="0" xfId="0" applyNumberFormat="1"/>
    <xf numFmtId="0" fontId="0" fillId="2" borderId="0" xfId="0" applyFill="1" applyAlignment="1" applyProtection="1">
      <alignment horizontal="center"/>
      <protection hidden="1"/>
    </xf>
    <xf numFmtId="0" fontId="0" fillId="2" borderId="16" xfId="0" applyFill="1" applyBorder="1" applyAlignment="1" applyProtection="1">
      <alignment horizontal="center"/>
      <protection hidden="1"/>
    </xf>
    <xf numFmtId="0" fontId="0" fillId="2" borderId="13" xfId="0" applyFill="1" applyBorder="1" applyAlignment="1" applyProtection="1">
      <alignment horizontal="center"/>
      <protection hidden="1"/>
    </xf>
    <xf numFmtId="0" fontId="3" fillId="3" borderId="1"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0" xfId="0" applyFont="1" applyFill="1" applyAlignment="1">
      <alignment horizontal="center" vertical="center"/>
    </xf>
    <xf numFmtId="0" fontId="0" fillId="0" borderId="1" xfId="0" applyBorder="1" applyAlignment="1">
      <alignment horizontal="left"/>
    </xf>
    <xf numFmtId="0" fontId="0" fillId="7" borderId="1" xfId="0" applyFill="1" applyBorder="1" applyAlignment="1" applyProtection="1">
      <alignment horizontal="center" vertical="center"/>
      <protection locked="0"/>
    </xf>
    <xf numFmtId="0" fontId="1" fillId="0" borderId="0" xfId="0" applyFont="1" applyAlignment="1" applyProtection="1">
      <alignment horizontal="center"/>
      <protection hidden="1"/>
    </xf>
    <xf numFmtId="0" fontId="0" fillId="6" borderId="1" xfId="0" applyFill="1" applyBorder="1" applyAlignment="1">
      <alignment horizontal="left" vertical="center" wrapText="1"/>
    </xf>
    <xf numFmtId="164" fontId="0" fillId="0" borderId="1" xfId="0" applyNumberFormat="1" applyBorder="1" applyAlignment="1">
      <alignment horizontal="center"/>
    </xf>
    <xf numFmtId="0" fontId="0" fillId="6" borderId="1" xfId="0" applyFill="1" applyBorder="1" applyAlignment="1">
      <alignment horizontal="left" vertical="center"/>
    </xf>
    <xf numFmtId="3" fontId="3" fillId="3" borderId="11" xfId="0" applyNumberFormat="1" applyFont="1" applyFill="1" applyBorder="1" applyAlignment="1" applyProtection="1">
      <alignment horizontal="center" vertical="center" wrapText="1"/>
      <protection hidden="1"/>
    </xf>
    <xf numFmtId="3" fontId="0" fillId="0" borderId="0" xfId="0" applyNumberFormat="1" applyAlignment="1" applyProtection="1">
      <alignment horizontal="center"/>
      <protection hidden="1"/>
    </xf>
    <xf numFmtId="3" fontId="1" fillId="0" borderId="2" xfId="0" applyNumberFormat="1" applyFont="1" applyBorder="1" applyAlignment="1">
      <alignment horizontal="center"/>
    </xf>
    <xf numFmtId="3" fontId="1" fillId="0" borderId="2" xfId="0" applyNumberFormat="1" applyFont="1" applyBorder="1" applyAlignment="1" applyProtection="1">
      <alignment horizontal="center"/>
      <protection hidden="1"/>
    </xf>
    <xf numFmtId="3" fontId="0" fillId="0" borderId="0" xfId="0" applyNumberFormat="1" applyProtection="1">
      <protection hidden="1"/>
    </xf>
    <xf numFmtId="3" fontId="1" fillId="0" borderId="0" xfId="0" applyNumberFormat="1" applyFont="1" applyAlignment="1" applyProtection="1">
      <alignment horizontal="center"/>
      <protection hidden="1"/>
    </xf>
    <xf numFmtId="3" fontId="0" fillId="0" borderId="0" xfId="0" applyNumberFormat="1"/>
    <xf numFmtId="0" fontId="2" fillId="7" borderId="13" xfId="0" applyFont="1" applyFill="1" applyBorder="1" applyAlignment="1" applyProtection="1">
      <alignment horizontal="center"/>
      <protection locked="0"/>
    </xf>
    <xf numFmtId="0" fontId="0" fillId="7" borderId="13" xfId="0" applyFill="1" applyBorder="1" applyAlignment="1" applyProtection="1">
      <alignment horizontal="center"/>
      <protection locked="0"/>
    </xf>
    <xf numFmtId="0" fontId="4" fillId="0" borderId="0" xfId="0" applyFont="1" applyAlignment="1" applyProtection="1">
      <alignment horizontal="right"/>
      <protection hidden="1"/>
    </xf>
    <xf numFmtId="0" fontId="0" fillId="0" borderId="0" xfId="0" applyProtection="1">
      <protection hidden="1"/>
    </xf>
    <xf numFmtId="3" fontId="0" fillId="0" borderId="0" xfId="0" applyNumberFormat="1" applyAlignment="1">
      <alignment horizontal="center"/>
    </xf>
    <xf numFmtId="3" fontId="0" fillId="0" borderId="0" xfId="0" applyNumberFormat="1" applyAlignment="1" applyProtection="1">
      <alignment horizontal="center" wrapText="1"/>
      <protection hidden="1"/>
    </xf>
    <xf numFmtId="0" fontId="3" fillId="3" borderId="1" xfId="0" applyFont="1" applyFill="1" applyBorder="1" applyAlignment="1">
      <alignment horizontal="center" vertical="center" wrapText="1"/>
    </xf>
    <xf numFmtId="0" fontId="0" fillId="0" borderId="1" xfId="0" applyBorder="1" applyAlignment="1">
      <alignment horizontal="left" wrapText="1"/>
    </xf>
    <xf numFmtId="0" fontId="0" fillId="0" borderId="0" xfId="0" applyAlignment="1">
      <alignment horizontal="center" wrapText="1"/>
    </xf>
    <xf numFmtId="0" fontId="5" fillId="0" borderId="0" xfId="0" applyFont="1"/>
    <xf numFmtId="0" fontId="6" fillId="0" borderId="0" xfId="0" applyFont="1"/>
    <xf numFmtId="14" fontId="0" fillId="7" borderId="13" xfId="0" applyNumberFormat="1" applyFill="1" applyBorder="1" applyAlignment="1" applyProtection="1">
      <alignment horizontal="center"/>
      <protection locked="0"/>
    </xf>
    <xf numFmtId="0" fontId="0" fillId="0" borderId="1" xfId="0" applyBorder="1" applyAlignment="1">
      <alignment horizontal="center" wrapText="1"/>
    </xf>
    <xf numFmtId="3" fontId="0" fillId="2" borderId="15" xfId="0" applyNumberFormat="1" applyFill="1" applyBorder="1" applyAlignment="1" applyProtection="1">
      <alignment horizontal="center"/>
      <protection hidden="1"/>
    </xf>
    <xf numFmtId="0" fontId="2" fillId="2" borderId="4" xfId="0" applyFont="1" applyFill="1" applyBorder="1" applyAlignment="1">
      <alignment horizontal="center"/>
    </xf>
    <xf numFmtId="0" fontId="2" fillId="2" borderId="6" xfId="0" applyFont="1" applyFill="1" applyBorder="1" applyAlignment="1">
      <alignment horizontal="center"/>
    </xf>
    <xf numFmtId="0" fontId="2" fillId="2" borderId="5" xfId="0" applyFont="1" applyFill="1" applyBorder="1" applyAlignment="1">
      <alignment horizontal="center"/>
    </xf>
    <xf numFmtId="0" fontId="1" fillId="8" borderId="1" xfId="0" applyFont="1" applyFill="1" applyBorder="1" applyAlignment="1">
      <alignment horizontal="center"/>
    </xf>
    <xf numFmtId="0" fontId="1" fillId="6"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N23"/>
  <sheetViews>
    <sheetView showGridLines="0" tabSelected="1" workbookViewId="0"/>
  </sheetViews>
  <sheetFormatPr defaultRowHeight="14.5" x14ac:dyDescent="0.35"/>
  <cols>
    <col min="2" max="2" width="22.1796875" customWidth="1"/>
    <col min="3" max="4" width="13.7265625" customWidth="1"/>
    <col min="5" max="5" width="15.7265625" customWidth="1"/>
    <col min="8" max="8" width="8.81640625"/>
    <col min="9" max="9" width="8.81640625" customWidth="1"/>
    <col min="10" max="11" width="8.81640625"/>
    <col min="14" max="14" width="14.1796875" customWidth="1"/>
  </cols>
  <sheetData>
    <row r="1" spans="1:14" ht="15" thickBot="1" x14ac:dyDescent="0.4">
      <c r="A1" s="11"/>
      <c r="B1" s="11"/>
      <c r="C1" s="11"/>
      <c r="D1" s="11"/>
      <c r="E1" s="11"/>
      <c r="F1" s="11"/>
    </row>
    <row r="2" spans="1:14" ht="19" thickBot="1" x14ac:dyDescent="0.5">
      <c r="A2" s="11"/>
      <c r="B2" s="64" t="s">
        <v>0</v>
      </c>
      <c r="C2" s="65"/>
      <c r="D2" s="65"/>
      <c r="E2" s="66"/>
      <c r="F2" s="11"/>
      <c r="M2" s="52"/>
      <c r="N2" s="53"/>
    </row>
    <row r="3" spans="1:14" ht="18.5" x14ac:dyDescent="0.45">
      <c r="A3" s="11"/>
      <c r="B3" s="6" t="s">
        <v>1</v>
      </c>
      <c r="C3" s="13"/>
      <c r="D3" s="13"/>
      <c r="E3" s="51"/>
      <c r="F3" s="11"/>
      <c r="L3" s="29"/>
      <c r="M3" s="52"/>
      <c r="N3" s="53"/>
    </row>
    <row r="4" spans="1:14" ht="18.5" x14ac:dyDescent="0.45">
      <c r="A4" s="11"/>
      <c r="B4" s="6" t="s">
        <v>2</v>
      </c>
      <c r="C4" s="13"/>
      <c r="D4" s="13"/>
      <c r="E4" s="50"/>
      <c r="F4" s="11"/>
      <c r="I4" s="28" t="str">
        <f>E7</f>
        <v>Invalid</v>
      </c>
      <c r="L4" s="29"/>
      <c r="M4" s="52"/>
      <c r="N4" s="53"/>
    </row>
    <row r="5" spans="1:14" ht="18.5" x14ac:dyDescent="0.45">
      <c r="A5" s="11"/>
      <c r="B5" s="6" t="s">
        <v>3</v>
      </c>
      <c r="C5" s="13"/>
      <c r="D5" s="13"/>
      <c r="E5" s="51"/>
      <c r="F5" s="11"/>
      <c r="L5" s="29"/>
      <c r="M5" s="52"/>
      <c r="N5" s="53"/>
    </row>
    <row r="6" spans="1:14" ht="18.5" x14ac:dyDescent="0.45">
      <c r="A6" s="11"/>
      <c r="B6" s="6" t="s">
        <v>4</v>
      </c>
      <c r="C6" s="13"/>
      <c r="D6" s="13"/>
      <c r="E6" s="61"/>
      <c r="F6" s="11"/>
      <c r="L6" s="29"/>
      <c r="M6" s="52"/>
      <c r="N6" s="53"/>
    </row>
    <row r="7" spans="1:14" ht="19" thickBot="1" x14ac:dyDescent="0.5">
      <c r="A7" s="11"/>
      <c r="B7" s="7" t="s">
        <v>5</v>
      </c>
      <c r="C7" s="14"/>
      <c r="D7" s="14"/>
      <c r="E7" s="31" t="str">
        <f>IF(SUM(D10:D17)&gt;0,"Invalid","Valid")</f>
        <v>Invalid</v>
      </c>
      <c r="F7" s="11"/>
      <c r="I7" s="29"/>
    </row>
    <row r="8" spans="1:14" ht="15" thickBot="1" x14ac:dyDescent="0.4">
      <c r="A8" s="11"/>
      <c r="B8" s="11"/>
      <c r="C8" s="11"/>
      <c r="D8" s="11"/>
      <c r="E8" s="11"/>
      <c r="F8" s="11"/>
    </row>
    <row r="9" spans="1:14" ht="18.5" x14ac:dyDescent="0.45">
      <c r="A9" s="11"/>
      <c r="B9" s="8" t="s">
        <v>6</v>
      </c>
      <c r="C9" s="12"/>
      <c r="D9" s="9" t="s">
        <v>7</v>
      </c>
      <c r="E9" s="10" t="s">
        <v>8</v>
      </c>
      <c r="F9" s="11"/>
    </row>
    <row r="10" spans="1:14" x14ac:dyDescent="0.35">
      <c r="A10" s="11"/>
      <c r="B10" s="15" t="s">
        <v>9</v>
      </c>
      <c r="C10" s="13"/>
      <c r="D10" s="30">
        <f>Validations!E6</f>
        <v>3</v>
      </c>
      <c r="E10" s="32" t="str">
        <f t="shared" ref="E10:E17" si="0">IF(D10=0,"Valid","Invalid")</f>
        <v>Invalid</v>
      </c>
      <c r="F10" s="11"/>
    </row>
    <row r="11" spans="1:14" x14ac:dyDescent="0.35">
      <c r="A11" s="11"/>
      <c r="B11" s="15" t="s">
        <v>10</v>
      </c>
      <c r="C11" s="13"/>
      <c r="D11" s="30">
        <f>Validations!E13</f>
        <v>4194300</v>
      </c>
      <c r="E11" s="32" t="str">
        <f t="shared" si="0"/>
        <v>Invalid</v>
      </c>
      <c r="F11" s="11"/>
    </row>
    <row r="12" spans="1:14" x14ac:dyDescent="0.35">
      <c r="A12" s="11"/>
      <c r="B12" s="15" t="s">
        <v>11</v>
      </c>
      <c r="C12" s="13"/>
      <c r="D12" s="30">
        <f>Validations!E20</f>
        <v>4194300</v>
      </c>
      <c r="E12" s="32" t="str">
        <f t="shared" si="0"/>
        <v>Invalid</v>
      </c>
      <c r="F12" s="11"/>
    </row>
    <row r="13" spans="1:14" x14ac:dyDescent="0.35">
      <c r="A13" s="11"/>
      <c r="B13" s="15" t="s">
        <v>12</v>
      </c>
      <c r="C13" s="13"/>
      <c r="D13" s="30">
        <f>Validations!E28</f>
        <v>5242875</v>
      </c>
      <c r="E13" s="32" t="str">
        <f t="shared" si="0"/>
        <v>Invalid</v>
      </c>
      <c r="F13" s="11"/>
    </row>
    <row r="14" spans="1:14" x14ac:dyDescent="0.35">
      <c r="A14" s="11"/>
      <c r="B14" s="15" t="s">
        <v>13</v>
      </c>
      <c r="C14" s="13"/>
      <c r="D14" s="30">
        <f>Validations!E46</f>
        <v>9437175</v>
      </c>
      <c r="E14" s="32" t="str">
        <f t="shared" si="0"/>
        <v>Invalid</v>
      </c>
      <c r="F14" s="11"/>
    </row>
    <row r="15" spans="1:14" x14ac:dyDescent="0.35">
      <c r="A15" s="11"/>
      <c r="B15" s="15" t="s">
        <v>14</v>
      </c>
      <c r="C15" s="13"/>
      <c r="D15" s="30">
        <f>Validations!E49</f>
        <v>1</v>
      </c>
      <c r="E15" s="32" t="str">
        <f t="shared" si="0"/>
        <v>Invalid</v>
      </c>
      <c r="F15" s="11"/>
    </row>
    <row r="16" spans="1:14" x14ac:dyDescent="0.35">
      <c r="A16" s="11"/>
      <c r="B16" s="15" t="s">
        <v>15</v>
      </c>
      <c r="C16" s="13"/>
      <c r="D16" s="30">
        <f>Validations!E55</f>
        <v>3145725</v>
      </c>
      <c r="E16" s="32" t="str">
        <f t="shared" ref="E16" si="1">IF(D16=0,"Valid","Invalid")</f>
        <v>Invalid</v>
      </c>
      <c r="F16" s="11"/>
    </row>
    <row r="17" spans="1:6" ht="15" thickBot="1" x14ac:dyDescent="0.4">
      <c r="A17" s="11"/>
      <c r="B17" s="16" t="s">
        <v>264</v>
      </c>
      <c r="C17" s="14"/>
      <c r="D17" s="63">
        <f>Validations!E60</f>
        <v>1048575</v>
      </c>
      <c r="E17" s="31" t="str">
        <f t="shared" si="0"/>
        <v>Invalid</v>
      </c>
      <c r="F17" s="11"/>
    </row>
    <row r="18" spans="1:6" x14ac:dyDescent="0.35">
      <c r="A18" s="11"/>
      <c r="B18" s="11"/>
      <c r="C18" s="11"/>
      <c r="D18" s="11"/>
      <c r="E18" s="11"/>
      <c r="F18" s="11"/>
    </row>
    <row r="19" spans="1:6" x14ac:dyDescent="0.35">
      <c r="A19" s="11"/>
      <c r="B19" s="11"/>
      <c r="C19" s="11"/>
      <c r="D19" s="11"/>
      <c r="E19" s="11"/>
      <c r="F19" s="11"/>
    </row>
    <row r="23" spans="1:6" x14ac:dyDescent="0.35">
      <c r="E23" s="29"/>
    </row>
  </sheetData>
  <sheetProtection algorithmName="SHA-512" hashValue="dC2EAFviU7dnS5TH+sUhEK+9Q0hG2GDG+zfIcrLbMSBoPmQX6NhXk/j8C/qCsPspH+Y2x02wbUwaJs8JBwLYUQ==" saltValue="s8StN4m6GKAFdLbqALc7og==" spinCount="100000" sheet="1" objects="1" scenarios="1"/>
  <mergeCells count="1">
    <mergeCell ref="B2:E2"/>
  </mergeCells>
  <dataValidations count="1">
    <dataValidation type="list" allowBlank="1" showInputMessage="1" showErrorMessage="1" sqref="E4" xr:uid="{00000000-0002-0000-0000-000000000000}">
      <formula1>"Core,Broker"</formula1>
    </dataValidation>
  </dataValidation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93928-37EB-4AE7-BDB3-EC9F06CA1E52}">
  <sheetPr>
    <pageSetUpPr autoPageBreaks="0"/>
  </sheetPr>
  <dimension ref="A1:F8"/>
  <sheetViews>
    <sheetView workbookViewId="0"/>
  </sheetViews>
  <sheetFormatPr defaultRowHeight="14.5" x14ac:dyDescent="0.35"/>
  <cols>
    <col min="1" max="1" width="29" style="18" customWidth="1"/>
    <col min="2" max="2" width="68.54296875" style="18" customWidth="1"/>
    <col min="5" max="5" width="10.7265625" style="2" bestFit="1" customWidth="1"/>
    <col min="6" max="6" width="43.26953125" style="2" customWidth="1"/>
  </cols>
  <sheetData>
    <row r="1" spans="1:6" ht="15.5" x14ac:dyDescent="0.35">
      <c r="A1" s="33" t="s">
        <v>265</v>
      </c>
      <c r="B1" s="33" t="s">
        <v>261</v>
      </c>
      <c r="E1" s="33" t="s">
        <v>265</v>
      </c>
      <c r="F1" s="33" t="s">
        <v>262</v>
      </c>
    </row>
    <row r="2" spans="1:6" x14ac:dyDescent="0.35">
      <c r="E2" s="3">
        <v>1</v>
      </c>
      <c r="F2" s="62" t="s">
        <v>10</v>
      </c>
    </row>
    <row r="3" spans="1:6" x14ac:dyDescent="0.35">
      <c r="E3" s="3">
        <v>2</v>
      </c>
      <c r="F3" s="62" t="s">
        <v>11</v>
      </c>
    </row>
    <row r="4" spans="1:6" x14ac:dyDescent="0.35">
      <c r="E4" s="3">
        <v>3</v>
      </c>
      <c r="F4" s="62" t="s">
        <v>12</v>
      </c>
    </row>
    <row r="5" spans="1:6" x14ac:dyDescent="0.35">
      <c r="E5" s="3">
        <v>4</v>
      </c>
      <c r="F5" s="62" t="s">
        <v>13</v>
      </c>
    </row>
    <row r="6" spans="1:6" x14ac:dyDescent="0.35">
      <c r="E6" s="3">
        <v>5</v>
      </c>
      <c r="F6" s="62" t="s">
        <v>14</v>
      </c>
    </row>
    <row r="7" spans="1:6" x14ac:dyDescent="0.35">
      <c r="E7" s="3">
        <v>6</v>
      </c>
      <c r="F7" s="62" t="s">
        <v>263</v>
      </c>
    </row>
    <row r="8" spans="1:6" x14ac:dyDescent="0.35">
      <c r="E8" s="3">
        <v>7</v>
      </c>
      <c r="F8" s="62" t="s">
        <v>268</v>
      </c>
    </row>
  </sheetData>
  <sheetProtection algorithmName="SHA-512" hashValue="+bebrCBKoFhnYjxbNAPTfT1B0F5aFyjvwD8WgqDm5X90tRYrxiik8UXT2Xf80uErq1HwTwanSdxmH/ga5ZWwjA==" saltValue="avuvZ7SJNiRuf4Yz6y3Bug=="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2:B50"/>
  <sheetViews>
    <sheetView zoomScaleNormal="100" workbookViewId="0"/>
  </sheetViews>
  <sheetFormatPr defaultRowHeight="14.5" x14ac:dyDescent="0.35"/>
  <cols>
    <col min="1" max="1" width="26.1796875" customWidth="1"/>
    <col min="2" max="2" width="174.7265625" customWidth="1"/>
  </cols>
  <sheetData>
    <row r="2" spans="1:2" ht="15" customHeight="1" x14ac:dyDescent="0.35">
      <c r="A2" s="68" t="s">
        <v>16</v>
      </c>
      <c r="B2" s="68"/>
    </row>
    <row r="3" spans="1:2" ht="15" customHeight="1" x14ac:dyDescent="0.35">
      <c r="A3" s="27" t="s">
        <v>1</v>
      </c>
      <c r="B3" s="19" t="s">
        <v>202</v>
      </c>
    </row>
    <row r="4" spans="1:2" ht="15" customHeight="1" x14ac:dyDescent="0.35">
      <c r="A4" s="27" t="s">
        <v>2</v>
      </c>
      <c r="B4" s="19" t="s">
        <v>197</v>
      </c>
    </row>
    <row r="5" spans="1:2" ht="15" customHeight="1" x14ac:dyDescent="0.35">
      <c r="A5" s="27" t="s">
        <v>3</v>
      </c>
      <c r="B5" s="19" t="s">
        <v>198</v>
      </c>
    </row>
    <row r="6" spans="1:2" ht="15" customHeight="1" x14ac:dyDescent="0.35">
      <c r="A6" s="27" t="s">
        <v>4</v>
      </c>
      <c r="B6" s="19" t="s">
        <v>260</v>
      </c>
    </row>
    <row r="7" spans="1:2" ht="15" customHeight="1" x14ac:dyDescent="0.35">
      <c r="A7" s="27" t="s">
        <v>5</v>
      </c>
      <c r="B7" s="19" t="s">
        <v>17</v>
      </c>
    </row>
    <row r="8" spans="1:2" ht="15" customHeight="1" x14ac:dyDescent="0.35">
      <c r="A8" s="1"/>
      <c r="B8" s="1"/>
    </row>
    <row r="9" spans="1:2" ht="15" customHeight="1" x14ac:dyDescent="0.35">
      <c r="A9" s="67" t="s">
        <v>10</v>
      </c>
      <c r="B9" s="67"/>
    </row>
    <row r="10" spans="1:2" ht="15" customHeight="1" x14ac:dyDescent="0.35">
      <c r="A10" s="20" t="s">
        <v>102</v>
      </c>
      <c r="B10" s="21" t="s">
        <v>199</v>
      </c>
    </row>
    <row r="11" spans="1:2" ht="15" customHeight="1" x14ac:dyDescent="0.35">
      <c r="A11" s="20" t="s">
        <v>20</v>
      </c>
      <c r="B11" s="21" t="s">
        <v>21</v>
      </c>
    </row>
    <row r="12" spans="1:2" ht="15" customHeight="1" x14ac:dyDescent="0.35">
      <c r="A12" s="20" t="s">
        <v>22</v>
      </c>
      <c r="B12" s="21" t="s">
        <v>23</v>
      </c>
    </row>
    <row r="13" spans="1:2" ht="15" customHeight="1" x14ac:dyDescent="0.35">
      <c r="A13" s="20" t="s">
        <v>24</v>
      </c>
      <c r="B13" s="21" t="s">
        <v>25</v>
      </c>
    </row>
    <row r="14" spans="1:2" ht="15" customHeight="1" x14ac:dyDescent="0.35">
      <c r="A14" s="1"/>
      <c r="B14" s="1"/>
    </row>
    <row r="15" spans="1:2" ht="15" customHeight="1" x14ac:dyDescent="0.35">
      <c r="A15" s="68" t="s">
        <v>11</v>
      </c>
      <c r="B15" s="68"/>
    </row>
    <row r="16" spans="1:2" ht="15" customHeight="1" x14ac:dyDescent="0.35">
      <c r="A16" s="22" t="s">
        <v>18</v>
      </c>
      <c r="B16" s="19" t="s">
        <v>19</v>
      </c>
    </row>
    <row r="17" spans="1:2" ht="15" customHeight="1" x14ac:dyDescent="0.35">
      <c r="A17" s="22" t="s">
        <v>26</v>
      </c>
      <c r="B17" s="19" t="s">
        <v>27</v>
      </c>
    </row>
    <row r="18" spans="1:2" ht="15" customHeight="1" x14ac:dyDescent="0.35">
      <c r="A18" s="22" t="s">
        <v>28</v>
      </c>
      <c r="B18" s="19" t="s">
        <v>29</v>
      </c>
    </row>
    <row r="19" spans="1:2" ht="15" customHeight="1" x14ac:dyDescent="0.35">
      <c r="A19" s="22" t="s">
        <v>24</v>
      </c>
      <c r="B19" s="19" t="s">
        <v>25</v>
      </c>
    </row>
    <row r="20" spans="1:2" ht="15" customHeight="1" x14ac:dyDescent="0.35">
      <c r="A20" s="1"/>
      <c r="B20" s="1"/>
    </row>
    <row r="21" spans="1:2" ht="15" customHeight="1" x14ac:dyDescent="0.35">
      <c r="A21" s="67" t="s">
        <v>12</v>
      </c>
      <c r="B21" s="67"/>
    </row>
    <row r="22" spans="1:2" ht="15" customHeight="1" x14ac:dyDescent="0.35">
      <c r="A22" s="20" t="s">
        <v>205</v>
      </c>
      <c r="B22" s="21" t="s">
        <v>258</v>
      </c>
    </row>
    <row r="23" spans="1:2" ht="15" customHeight="1" x14ac:dyDescent="0.35">
      <c r="A23" s="20" t="s">
        <v>206</v>
      </c>
      <c r="B23" s="21" t="s">
        <v>259</v>
      </c>
    </row>
    <row r="24" spans="1:2" ht="15" customHeight="1" x14ac:dyDescent="0.35">
      <c r="A24" s="20" t="s">
        <v>30</v>
      </c>
      <c r="B24" s="21" t="s">
        <v>31</v>
      </c>
    </row>
    <row r="25" spans="1:2" ht="15" customHeight="1" x14ac:dyDescent="0.35">
      <c r="A25" s="20" t="s">
        <v>28</v>
      </c>
      <c r="B25" s="21" t="s">
        <v>29</v>
      </c>
    </row>
    <row r="26" spans="1:2" ht="15" customHeight="1" x14ac:dyDescent="0.35">
      <c r="A26" s="20" t="s">
        <v>24</v>
      </c>
      <c r="B26" s="21" t="s">
        <v>25</v>
      </c>
    </row>
    <row r="27" spans="1:2" ht="15" customHeight="1" x14ac:dyDescent="0.35">
      <c r="A27" s="1"/>
      <c r="B27" s="1"/>
    </row>
    <row r="28" spans="1:2" ht="15" customHeight="1" x14ac:dyDescent="0.35">
      <c r="A28" s="68" t="s">
        <v>32</v>
      </c>
      <c r="B28" s="68"/>
    </row>
    <row r="29" spans="1:2" ht="15" customHeight="1" x14ac:dyDescent="0.35">
      <c r="A29" s="22" t="s">
        <v>33</v>
      </c>
      <c r="B29" s="19" t="s">
        <v>34</v>
      </c>
    </row>
    <row r="30" spans="1:2" ht="15" customHeight="1" x14ac:dyDescent="0.35">
      <c r="A30" s="22" t="s">
        <v>18</v>
      </c>
      <c r="B30" s="19" t="s">
        <v>189</v>
      </c>
    </row>
    <row r="31" spans="1:2" ht="15" customHeight="1" x14ac:dyDescent="0.35">
      <c r="A31" s="22" t="s">
        <v>35</v>
      </c>
      <c r="B31" s="19" t="s">
        <v>188</v>
      </c>
    </row>
    <row r="32" spans="1:2" ht="128.25" customHeight="1" x14ac:dyDescent="0.35">
      <c r="A32" s="23" t="s">
        <v>36</v>
      </c>
      <c r="B32" s="40" t="s">
        <v>37</v>
      </c>
    </row>
    <row r="33" spans="1:2" ht="15" customHeight="1" x14ac:dyDescent="0.35">
      <c r="A33" s="22" t="s">
        <v>28</v>
      </c>
      <c r="B33" s="42" t="s">
        <v>29</v>
      </c>
    </row>
    <row r="34" spans="1:2" ht="126.75" customHeight="1" x14ac:dyDescent="0.35">
      <c r="A34" s="23" t="s">
        <v>38</v>
      </c>
      <c r="B34" s="40" t="s">
        <v>272</v>
      </c>
    </row>
    <row r="35" spans="1:2" ht="57" customHeight="1" x14ac:dyDescent="0.35">
      <c r="A35" s="23" t="s">
        <v>39</v>
      </c>
      <c r="B35" s="40" t="s">
        <v>193</v>
      </c>
    </row>
    <row r="36" spans="1:2" ht="43.5" x14ac:dyDescent="0.35">
      <c r="A36" s="23" t="s">
        <v>40</v>
      </c>
      <c r="B36" s="40" t="s">
        <v>192</v>
      </c>
    </row>
    <row r="37" spans="1:2" ht="29" x14ac:dyDescent="0.35">
      <c r="A37" s="23" t="s">
        <v>41</v>
      </c>
      <c r="B37" s="40" t="s">
        <v>191</v>
      </c>
    </row>
    <row r="38" spans="1:2" ht="15" customHeight="1" x14ac:dyDescent="0.35">
      <c r="A38" s="22" t="s">
        <v>24</v>
      </c>
      <c r="B38" s="19" t="s">
        <v>25</v>
      </c>
    </row>
    <row r="39" spans="1:2" ht="15" customHeight="1" x14ac:dyDescent="0.35"/>
    <row r="40" spans="1:2" ht="15" customHeight="1" x14ac:dyDescent="0.35">
      <c r="A40" s="67" t="s">
        <v>14</v>
      </c>
      <c r="B40" s="67"/>
    </row>
    <row r="41" spans="1:2" ht="15" customHeight="1" x14ac:dyDescent="0.35">
      <c r="A41" s="20" t="s">
        <v>42</v>
      </c>
      <c r="B41" s="21" t="s">
        <v>43</v>
      </c>
    </row>
    <row r="42" spans="1:2" ht="15" customHeight="1" x14ac:dyDescent="0.35"/>
    <row r="43" spans="1:2" ht="15" customHeight="1" x14ac:dyDescent="0.35">
      <c r="A43" s="68" t="s">
        <v>15</v>
      </c>
      <c r="B43" s="68"/>
    </row>
    <row r="44" spans="1:2" ht="15" customHeight="1" x14ac:dyDescent="0.35">
      <c r="A44" s="26" t="s">
        <v>44</v>
      </c>
      <c r="B44" s="19" t="s">
        <v>45</v>
      </c>
    </row>
    <row r="45" spans="1:2" ht="15" customHeight="1" x14ac:dyDescent="0.35">
      <c r="A45" s="26" t="s">
        <v>46</v>
      </c>
      <c r="B45" s="19" t="s">
        <v>47</v>
      </c>
    </row>
    <row r="46" spans="1:2" ht="15" customHeight="1" x14ac:dyDescent="0.35">
      <c r="A46" s="26" t="s">
        <v>24</v>
      </c>
      <c r="B46" s="40" t="s">
        <v>48</v>
      </c>
    </row>
    <row r="48" spans="1:2" x14ac:dyDescent="0.35">
      <c r="A48" s="67" t="s">
        <v>264</v>
      </c>
      <c r="B48" s="67"/>
    </row>
    <row r="49" spans="1:2" x14ac:dyDescent="0.35">
      <c r="A49" s="20" t="s">
        <v>265</v>
      </c>
      <c r="B49" s="21" t="s">
        <v>266</v>
      </c>
    </row>
    <row r="50" spans="1:2" x14ac:dyDescent="0.35">
      <c r="A50" s="20" t="s">
        <v>261</v>
      </c>
      <c r="B50" s="21" t="s">
        <v>267</v>
      </c>
    </row>
  </sheetData>
  <sheetProtection algorithmName="SHA-512" hashValue="+gKbpKSacOreKCIYnQ+/+NoZ+PCyoy9LaCGW2pqI2TNwADVM4DL6JDCQyxyTmmJMhAodKY/jGN5M+YNacVXOmg==" saltValue="E8lIPC1NhKKPfFILWQxzuQ==" spinCount="100000" sheet="1" objects="1" scenarios="1"/>
  <mergeCells count="8">
    <mergeCell ref="A48:B48"/>
    <mergeCell ref="A43:B43"/>
    <mergeCell ref="A40:B40"/>
    <mergeCell ref="A2:B2"/>
    <mergeCell ref="A9:B9"/>
    <mergeCell ref="A15:B15"/>
    <mergeCell ref="A21:B21"/>
    <mergeCell ref="A28:B28"/>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F60"/>
  <sheetViews>
    <sheetView zoomScaleNormal="100" workbookViewId="0">
      <pane ySplit="1" topLeftCell="A34" activePane="bottomLeft" state="frozen"/>
      <selection pane="bottomLeft"/>
    </sheetView>
  </sheetViews>
  <sheetFormatPr defaultRowHeight="14.5" x14ac:dyDescent="0.35"/>
  <cols>
    <col min="1" max="1" width="32" customWidth="1"/>
    <col min="2" max="2" width="12.26953125" customWidth="1"/>
    <col min="3" max="3" width="28.26953125" customWidth="1"/>
    <col min="4" max="4" width="140.1796875" customWidth="1"/>
    <col min="5" max="5" width="23.54296875" style="49" customWidth="1"/>
    <col min="9" max="11" width="8.453125" customWidth="1"/>
  </cols>
  <sheetData>
    <row r="1" spans="1:5" ht="15.5" x14ac:dyDescent="0.35">
      <c r="A1" s="4" t="s">
        <v>6</v>
      </c>
      <c r="B1" s="5" t="s">
        <v>49</v>
      </c>
      <c r="C1" s="5" t="s">
        <v>50</v>
      </c>
      <c r="D1" s="5" t="s">
        <v>51</v>
      </c>
      <c r="E1" s="43" t="s">
        <v>7</v>
      </c>
    </row>
    <row r="2" spans="1:5" x14ac:dyDescent="0.35">
      <c r="A2" t="s">
        <v>16</v>
      </c>
      <c r="B2" t="s">
        <v>200</v>
      </c>
      <c r="C2" t="s">
        <v>1</v>
      </c>
      <c r="D2" s="17" t="s">
        <v>201</v>
      </c>
      <c r="E2" s="54">
        <f>IF(ISNUMBER(Cover!E3),0,1)</f>
        <v>1</v>
      </c>
    </row>
    <row r="3" spans="1:5" x14ac:dyDescent="0.35">
      <c r="A3" t="s">
        <v>16</v>
      </c>
      <c r="B3" t="s">
        <v>52</v>
      </c>
      <c r="C3" t="s">
        <v>2</v>
      </c>
      <c r="D3" s="17" t="s">
        <v>53</v>
      </c>
      <c r="E3" s="44">
        <f>IF(Cover!E4="",1,0)</f>
        <v>1</v>
      </c>
    </row>
    <row r="4" spans="1:5" x14ac:dyDescent="0.35">
      <c r="A4" t="s">
        <v>16</v>
      </c>
      <c r="B4" t="s">
        <v>54</v>
      </c>
      <c r="C4" t="s">
        <v>3</v>
      </c>
      <c r="D4" s="17" t="s">
        <v>55</v>
      </c>
      <c r="E4" s="44">
        <f>IF(Cover!E4="Broker",IF(Cover!E5="", 1,0),0)</f>
        <v>0</v>
      </c>
    </row>
    <row r="5" spans="1:5" ht="15" thickBot="1" x14ac:dyDescent="0.4">
      <c r="A5" t="s">
        <v>16</v>
      </c>
      <c r="B5" t="s">
        <v>203</v>
      </c>
      <c r="C5" t="s">
        <v>4</v>
      </c>
      <c r="D5" s="17" t="s">
        <v>204</v>
      </c>
      <c r="E5" s="54">
        <f>IF(ISNUMBER(Cover!E6),0,1)</f>
        <v>1</v>
      </c>
    </row>
    <row r="6" spans="1:5" ht="15" thickBot="1" x14ac:dyDescent="0.4">
      <c r="E6" s="45">
        <f>SUM(E2:E5)</f>
        <v>3</v>
      </c>
    </row>
    <row r="8" spans="1:5" x14ac:dyDescent="0.35">
      <c r="A8" t="s">
        <v>10</v>
      </c>
      <c r="B8" t="s">
        <v>56</v>
      </c>
      <c r="C8" t="s">
        <v>102</v>
      </c>
      <c r="D8" s="17" t="str">
        <f>CONCATENATE("Value doesn't exist in ",A8," sheet ",C8," column.")</f>
        <v>Value doesn't exist in Premium And Exposure sheet Quarter column.</v>
      </c>
      <c r="E8" s="44">
        <f>SUMPRODUCT(--(ISNA(MATCH(pe_acc_qtr_data, pe_acc_qtr_lu,0))))</f>
        <v>1048575</v>
      </c>
    </row>
    <row r="9" spans="1:5" x14ac:dyDescent="0.35">
      <c r="A9" t="s">
        <v>10</v>
      </c>
      <c r="B9" t="s">
        <v>57</v>
      </c>
      <c r="C9" t="s">
        <v>20</v>
      </c>
      <c r="D9" s="17" t="str">
        <f>CONCATENATE("Value doesn't exist in ",A9," sheet ",C9," column.")</f>
        <v>Value doesn't exist in Premium And Exposure sheet PeMeasureID column.</v>
      </c>
      <c r="E9" s="44">
        <f>SUMPRODUCT(--(ISNA(MATCH(pe_measure_data, pe_measure_lu, 0))))</f>
        <v>1048575</v>
      </c>
    </row>
    <row r="10" spans="1:5" x14ac:dyDescent="0.35">
      <c r="A10" t="s">
        <v>10</v>
      </c>
      <c r="B10" t="s">
        <v>58</v>
      </c>
      <c r="C10" t="s">
        <v>22</v>
      </c>
      <c r="D10" s="17" t="str">
        <f>CONCATENATE("Value doesn't exist in ",A10," sheet ",C10," column.")</f>
        <v>Value doesn't exist in Premium And Exposure sheet CoverTypeID column.</v>
      </c>
      <c r="E10" s="44">
        <f>SUMPRODUCT(--(ISNA(MATCH(pe_cover_type_data, pe_cover_type_lu, 0))))</f>
        <v>1048575</v>
      </c>
    </row>
    <row r="11" spans="1:5" x14ac:dyDescent="0.35">
      <c r="A11" t="s">
        <v>10</v>
      </c>
      <c r="B11" t="s">
        <v>59</v>
      </c>
      <c r="C11" t="s">
        <v>24</v>
      </c>
      <c r="D11" s="17" t="s">
        <v>60</v>
      </c>
      <c r="E11" s="44">
        <f>SUMPRODUCT( --(NOT(ISNUMBER(pe_value_data))) )</f>
        <v>1048575</v>
      </c>
    </row>
    <row r="12" spans="1:5" ht="15" thickBot="1" x14ac:dyDescent="0.4">
      <c r="A12" t="s">
        <v>10</v>
      </c>
      <c r="B12" t="s">
        <v>61</v>
      </c>
      <c r="D12" s="17" t="str">
        <f>CONCATENATE("Missing data points in ",A12," sheet.")</f>
        <v>Missing data points in Premium And Exposure sheet.</v>
      </c>
      <c r="E12" s="44">
        <f>IF((ROWS(pe_acc_qtr_data)+ROWS(pe_cover_type_data)+ROWS(pe_measure_data)+ROWS(pe_value_data))/ROWS(pe_acc_qtr_data)&lt;&gt;4,1,0)</f>
        <v>0</v>
      </c>
    </row>
    <row r="13" spans="1:5" ht="15" thickBot="1" x14ac:dyDescent="0.4">
      <c r="E13" s="46">
        <f>SUM(E8:E12)</f>
        <v>4194300</v>
      </c>
    </row>
    <row r="14" spans="1:5" ht="15" customHeight="1" x14ac:dyDescent="0.35">
      <c r="E14" s="47"/>
    </row>
    <row r="15" spans="1:5" x14ac:dyDescent="0.35">
      <c r="A15" t="s">
        <v>11</v>
      </c>
      <c r="B15" t="s">
        <v>56</v>
      </c>
      <c r="C15" t="s">
        <v>18</v>
      </c>
      <c r="D15" s="17" t="str">
        <f>CONCATENATE("Value doesn't exist in ",A15," sheet ",C15," column.")</f>
        <v>Value doesn't exist in Ultimates sheet AccidentQuarter column.</v>
      </c>
      <c r="E15" s="44">
        <f>SUMPRODUCT(--(ISNA(MATCH(ult_acc_qtr_data, ult_acc_qtr_lu,0))))</f>
        <v>1048575</v>
      </c>
    </row>
    <row r="16" spans="1:5" x14ac:dyDescent="0.35">
      <c r="A16" t="s">
        <v>11</v>
      </c>
      <c r="B16" t="s">
        <v>57</v>
      </c>
      <c r="C16" t="s">
        <v>26</v>
      </c>
      <c r="D16" s="17" t="str">
        <f>CONCATENATE("Value doesn't exist in ",A16," sheet ",C16," column.")</f>
        <v>Value doesn't exist in Ultimates sheet UltMeasureID column.</v>
      </c>
      <c r="E16" s="44">
        <f>SUMPRODUCT(--(ISNA(MATCH(ult_measure_data, ult_measure_lu, 0))))</f>
        <v>1048575</v>
      </c>
    </row>
    <row r="17" spans="1:5" x14ac:dyDescent="0.35">
      <c r="A17" t="s">
        <v>11</v>
      </c>
      <c r="B17" t="s">
        <v>58</v>
      </c>
      <c r="C17" t="s">
        <v>28</v>
      </c>
      <c r="D17" s="17" t="str">
        <f>CONCATENATE("Value doesn't exist in ",A17," sheet ",C17," column.")</f>
        <v>Value doesn't exist in Ultimates sheet ClaimTypeID column.</v>
      </c>
      <c r="E17" s="44">
        <f>SUMPRODUCT(--(ISNA(MATCH(ult_claimtype_data, ult_claimtype_lu, 0))))</f>
        <v>1048575</v>
      </c>
    </row>
    <row r="18" spans="1:5" x14ac:dyDescent="0.35">
      <c r="A18" t="s">
        <v>11</v>
      </c>
      <c r="B18" t="s">
        <v>59</v>
      </c>
      <c r="C18" t="s">
        <v>24</v>
      </c>
      <c r="D18" s="17" t="s">
        <v>60</v>
      </c>
      <c r="E18" s="44">
        <f>SUMPRODUCT( --(NOT(ISNUMBER(ult_value_data))) )</f>
        <v>1048575</v>
      </c>
    </row>
    <row r="19" spans="1:5" ht="15" thickBot="1" x14ac:dyDescent="0.4">
      <c r="A19" t="s">
        <v>11</v>
      </c>
      <c r="B19" t="s">
        <v>61</v>
      </c>
      <c r="D19" s="17" t="str">
        <f>CONCATENATE("Missing data points in ",A19," sheet.")</f>
        <v>Missing data points in Ultimates sheet.</v>
      </c>
      <c r="E19" s="44">
        <f>IF((ROWS(ult_acc_qtr_data)+ROWS(ult_claimtype_data)+ROWS(ult_measure_data)+ROWS(ult_value_data))/ROWS(ult_acc_qtr_data)&lt;&gt;4,1,0)</f>
        <v>0</v>
      </c>
    </row>
    <row r="20" spans="1:5" ht="15" thickBot="1" x14ac:dyDescent="0.4">
      <c r="E20" s="46">
        <f>SUM(E15:E19)</f>
        <v>4194300</v>
      </c>
    </row>
    <row r="21" spans="1:5" x14ac:dyDescent="0.35">
      <c r="E21" s="47"/>
    </row>
    <row r="22" spans="1:5" x14ac:dyDescent="0.35">
      <c r="A22" t="s">
        <v>12</v>
      </c>
      <c r="B22" t="s">
        <v>56</v>
      </c>
      <c r="C22" t="s">
        <v>205</v>
      </c>
      <c r="D22" s="17" t="str">
        <f>CONCATENATE("Value doesn't exist in ",A22," sheet ",C22," column.")</f>
        <v>Value doesn't exist in Historic Agg Claims sheet AccidentYear column.</v>
      </c>
      <c r="E22" s="44">
        <f>SUMPRODUCT(--(ISNA(MATCH(ha_acc_qtr_data, ha_acc_year_lu,0))))</f>
        <v>1048575</v>
      </c>
    </row>
    <row r="23" spans="1:5" x14ac:dyDescent="0.35">
      <c r="A23" t="s">
        <v>12</v>
      </c>
      <c r="B23" t="s">
        <v>57</v>
      </c>
      <c r="C23" t="s">
        <v>206</v>
      </c>
      <c r="D23" s="17" t="str">
        <f>CONCATENATE("Value doesn't exist in ",A23," sheet ",C23," column.")</f>
        <v>Value doesn't exist in Historic Agg Claims sheet DevelopmentYear column.</v>
      </c>
      <c r="E23" s="44">
        <f>SUMPRODUCT(--(ISNA(MATCH(ha_dev_qtr_data, ha_dev_qtr_lu,0))))</f>
        <v>1048575</v>
      </c>
    </row>
    <row r="24" spans="1:5" x14ac:dyDescent="0.35">
      <c r="A24" t="s">
        <v>12</v>
      </c>
      <c r="B24" t="s">
        <v>58</v>
      </c>
      <c r="C24" t="s">
        <v>30</v>
      </c>
      <c r="D24" s="17" t="str">
        <f>CONCATENATE("Value doesn't exist in ",A24," sheet ",C24," column.")</f>
        <v>Value doesn't exist in Historic Agg Claims sheet HaMeasureID column.</v>
      </c>
      <c r="E24" s="44">
        <f>SUMPRODUCT(--(ISNA(MATCH(ha_measure_data, ha_agg_measure_lu, 0))))</f>
        <v>1048575</v>
      </c>
    </row>
    <row r="25" spans="1:5" x14ac:dyDescent="0.35">
      <c r="A25" t="s">
        <v>12</v>
      </c>
      <c r="B25" t="s">
        <v>59</v>
      </c>
      <c r="C25" t="s">
        <v>28</v>
      </c>
      <c r="D25" s="17" t="str">
        <f>CONCATENATE("Value doesn't exist in ",A25," sheet ",C25," column.")</f>
        <v>Value doesn't exist in Historic Agg Claims sheet ClaimTypeID column.</v>
      </c>
      <c r="E25" s="44">
        <f>SUMPRODUCT(--(ISNA(MATCH(ha_claim_type_data, ha_claim_type_lu, 0))))</f>
        <v>1048575</v>
      </c>
    </row>
    <row r="26" spans="1:5" x14ac:dyDescent="0.35">
      <c r="A26" t="s">
        <v>12</v>
      </c>
      <c r="B26" t="s">
        <v>62</v>
      </c>
      <c r="C26" t="s">
        <v>24</v>
      </c>
      <c r="D26" s="17" t="s">
        <v>60</v>
      </c>
      <c r="E26" s="44">
        <f>SUMPRODUCT( --(NOT(ISNUMBER(ha_value_data))) )</f>
        <v>1048575</v>
      </c>
    </row>
    <row r="27" spans="1:5" ht="15" thickBot="1" x14ac:dyDescent="0.4">
      <c r="A27" t="s">
        <v>12</v>
      </c>
      <c r="B27" t="s">
        <v>61</v>
      </c>
      <c r="D27" s="17" t="str">
        <f>CONCATENATE("Missing data points in ",A27," sheet.")</f>
        <v>Missing data points in Historic Agg Claims sheet.</v>
      </c>
      <c r="E27" s="44">
        <f t="array" ref="E27">IF((ROWS(ha_acc_qtr_data)+ROWS(ha_claim_type_data)+ROWS(ha_dev_qtr_data)+ROWS(ha_measure_data)+ROWS(ha_value_data))/ROWS(ha_acc_qtr_data)&lt;&gt;5,1,0)</f>
        <v>0</v>
      </c>
    </row>
    <row r="28" spans="1:5" ht="15" thickBot="1" x14ac:dyDescent="0.4">
      <c r="E28" s="46">
        <f>SUM(E22:E27)</f>
        <v>5242875</v>
      </c>
    </row>
    <row r="29" spans="1:5" x14ac:dyDescent="0.35">
      <c r="E29" s="47"/>
    </row>
    <row r="30" spans="1:5" x14ac:dyDescent="0.35">
      <c r="A30" t="s">
        <v>13</v>
      </c>
      <c r="B30" t="s">
        <v>56</v>
      </c>
      <c r="C30" t="s">
        <v>63</v>
      </c>
      <c r="D30" s="17" t="str">
        <f t="shared" ref="D30:D42" si="0">CONCATENATE("Value doesn't exist in ",A30," sheet ",C30," column.")</f>
        <v>Value doesn't exist in Historic Settled Claims sheet Settled Quarter column.</v>
      </c>
      <c r="E30" s="44">
        <f>SUMPRODUCT(--(ISNA(MATCH(set_setqtr_data, set_setqtr_lu,0))))</f>
        <v>1048575</v>
      </c>
    </row>
    <row r="31" spans="1:5" x14ac:dyDescent="0.35">
      <c r="A31" t="s">
        <v>13</v>
      </c>
      <c r="B31" t="s">
        <v>57</v>
      </c>
      <c r="C31" t="s">
        <v>64</v>
      </c>
      <c r="D31" s="17" t="s">
        <v>65</v>
      </c>
      <c r="E31" s="44">
        <f>SUMPRODUCT(--(ISNA(MATCH(set_acc_qtr_data, set_qtr_lu,0))))</f>
        <v>1048575</v>
      </c>
    </row>
    <row r="32" spans="1:5" x14ac:dyDescent="0.35">
      <c r="A32" t="s">
        <v>13</v>
      </c>
      <c r="B32" t="s">
        <v>57</v>
      </c>
      <c r="C32" t="s">
        <v>64</v>
      </c>
      <c r="D32" s="17" t="s">
        <v>186</v>
      </c>
      <c r="E32" s="55">
        <f t="array" ref="E32">SUM(('Historic Settled Claims'!B:B&gt;'Historic Settled Claims'!C:C)*1)</f>
        <v>0</v>
      </c>
    </row>
    <row r="33" spans="1:6" x14ac:dyDescent="0.35">
      <c r="A33" t="s">
        <v>13</v>
      </c>
      <c r="B33" t="s">
        <v>58</v>
      </c>
      <c r="C33" t="s">
        <v>66</v>
      </c>
      <c r="D33" s="17" t="s">
        <v>65</v>
      </c>
      <c r="E33" s="44">
        <f>SUMPRODUCT(--(ISNA(MATCH(set_rep_qtr_data, set_qtr_lu,0))))</f>
        <v>1048575</v>
      </c>
    </row>
    <row r="34" spans="1:6" x14ac:dyDescent="0.35">
      <c r="A34" t="s">
        <v>13</v>
      </c>
      <c r="B34" t="s">
        <v>58</v>
      </c>
      <c r="C34" t="s">
        <v>66</v>
      </c>
      <c r="D34" s="17" t="s">
        <v>187</v>
      </c>
      <c r="E34" s="55">
        <f t="array" ref="E34">SUM(('Historic Settled Claims'!C:C&gt;'Historic Settled Claims'!A:A)*1)</f>
        <v>0</v>
      </c>
    </row>
    <row r="35" spans="1:6" x14ac:dyDescent="0.35">
      <c r="A35" t="s">
        <v>13</v>
      </c>
      <c r="B35" t="s">
        <v>59</v>
      </c>
      <c r="C35" t="s">
        <v>36</v>
      </c>
      <c r="D35" s="17" t="str">
        <f t="shared" si="0"/>
        <v>Value doesn't exist in Historic Settled Claims sheet HsMeasureID column.</v>
      </c>
      <c r="E35" s="44">
        <f>SUMPRODUCT(--(ISNA(MATCH(set_measure_data, set_measure_lu,0))))</f>
        <v>1048575</v>
      </c>
    </row>
    <row r="36" spans="1:6" x14ac:dyDescent="0.35">
      <c r="A36" t="s">
        <v>13</v>
      </c>
      <c r="B36" t="s">
        <v>62</v>
      </c>
      <c r="C36" t="s">
        <v>28</v>
      </c>
      <c r="D36" s="17" t="str">
        <f t="shared" si="0"/>
        <v>Value doesn't exist in Historic Settled Claims sheet ClaimTypeID column.</v>
      </c>
      <c r="E36" s="44">
        <f>SUMPRODUCT(--(ISNA(MATCH(set_claim_type_data, set_claim_type_lu,0))))</f>
        <v>1048575</v>
      </c>
    </row>
    <row r="37" spans="1:6" x14ac:dyDescent="0.35">
      <c r="A37" t="s">
        <v>13</v>
      </c>
      <c r="B37" t="s">
        <v>67</v>
      </c>
      <c r="C37" t="s">
        <v>68</v>
      </c>
      <c r="D37" s="17" t="str">
        <f t="shared" si="0"/>
        <v>Value doesn't exist in Historic Settled Claims sheet SettledChannelID column.</v>
      </c>
      <c r="E37" s="44">
        <f>SUMPRODUCT(--(ISNA(MATCH(set_chan_data, set_chan_lu,0))))</f>
        <v>1048575</v>
      </c>
    </row>
    <row r="38" spans="1:6" x14ac:dyDescent="0.35">
      <c r="A38" t="s">
        <v>13</v>
      </c>
      <c r="B38" t="s">
        <v>69</v>
      </c>
      <c r="C38" t="s">
        <v>39</v>
      </c>
      <c r="D38" s="17" t="str">
        <f t="shared" si="0"/>
        <v>Value doesn't exist in Historic Settled Claims sheet SettledCostBandID column.</v>
      </c>
      <c r="E38" s="44">
        <f>SUMPRODUCT(--(ISNA(MATCH(set_band_data, set_band_lu,0))))</f>
        <v>1048575</v>
      </c>
    </row>
    <row r="39" spans="1:6" x14ac:dyDescent="0.35">
      <c r="A39" t="s">
        <v>13</v>
      </c>
      <c r="B39" t="s">
        <v>69</v>
      </c>
      <c r="C39" t="s">
        <v>39</v>
      </c>
      <c r="D39" s="17" t="s">
        <v>185</v>
      </c>
      <c r="E39" s="44">
        <f xml:space="preserve"> SUM(  COUNTIFS('Historic Settled Claims'!$E:$E,3,'Historic Settled Claims'!$G:$G,"=17"), COUNTIFS('Historic Settled Claims'!$E:$E,"&gt;3",'Historic Settled Claims'!$G:$G,"&lt;&gt;17"))</f>
        <v>0</v>
      </c>
      <c r="F39" s="2"/>
    </row>
    <row r="40" spans="1:6" x14ac:dyDescent="0.35">
      <c r="A40" t="s">
        <v>13</v>
      </c>
      <c r="B40" t="s">
        <v>70</v>
      </c>
      <c r="C40" t="s">
        <v>40</v>
      </c>
      <c r="D40" s="17" t="str">
        <f t="shared" si="0"/>
        <v>Value doesn't exist in Historic Settled Claims sheet CompensationBandID column.</v>
      </c>
      <c r="E40" s="44">
        <f>SUMPRODUCT(--(ISNA(MATCH(set_compband_data, set_compband_lu,0))))</f>
        <v>0</v>
      </c>
      <c r="F40" s="2"/>
    </row>
    <row r="41" spans="1:6" x14ac:dyDescent="0.35">
      <c r="A41" t="s">
        <v>13</v>
      </c>
      <c r="B41" t="s">
        <v>70</v>
      </c>
      <c r="C41" t="s">
        <v>40</v>
      </c>
      <c r="D41" s="17" t="s">
        <v>184</v>
      </c>
      <c r="E41" s="44">
        <f xml:space="preserve"> SUM(  COUNTIFS('Historic Settled Claims'!$E:$E,3,'Historic Settled Claims'!$H:$H,"=17"),  COUNTIFS('Historic Settled Claims'!$E:$E,"&gt;3",'Historic Settled Claims'!$H:$H, "&gt;0", 'Historic Settled Claims'!$H:$H, "&lt;17"))</f>
        <v>0</v>
      </c>
    </row>
    <row r="42" spans="1:6" x14ac:dyDescent="0.35">
      <c r="A42" t="s">
        <v>13</v>
      </c>
      <c r="B42" t="s">
        <v>71</v>
      </c>
      <c r="C42" t="s">
        <v>41</v>
      </c>
      <c r="D42" s="17" t="str">
        <f t="shared" si="0"/>
        <v>Value doesn't exist in Historic Settled Claims sheet JudicialGuidelineID column.</v>
      </c>
      <c r="E42" s="44">
        <f>SUMPRODUCT(--(ISNA(MATCH(set_judicial_data, set_judicial_lu,0))))</f>
        <v>1048575</v>
      </c>
      <c r="F42" s="2"/>
    </row>
    <row r="43" spans="1:6" x14ac:dyDescent="0.35">
      <c r="A43" t="s">
        <v>13</v>
      </c>
      <c r="B43" t="s">
        <v>71</v>
      </c>
      <c r="C43" t="s">
        <v>41</v>
      </c>
      <c r="D43" s="17" t="s">
        <v>194</v>
      </c>
      <c r="E43" s="44">
        <f xml:space="preserve"> SUM(  COUNTIFS('Historic Settled Claims'!$E:$E,3,'Historic Settled Claims'!$I:$I,"&gt;2"),  COUNTIFS('Historic Settled Claims'!$E:$E,"&gt;3",'Historic Settled Claims'!$I:$I, "&lt;&gt;3"))</f>
        <v>0</v>
      </c>
      <c r="F43" s="2"/>
    </row>
    <row r="44" spans="1:6" x14ac:dyDescent="0.35">
      <c r="A44" t="s">
        <v>13</v>
      </c>
      <c r="B44" t="s">
        <v>72</v>
      </c>
      <c r="C44" t="s">
        <v>24</v>
      </c>
      <c r="D44" s="17" t="s">
        <v>60</v>
      </c>
      <c r="E44" s="44">
        <f>SUMPRODUCT( --(NOT(ISNUMBER(set_value_data))) )</f>
        <v>1048575</v>
      </c>
    </row>
    <row r="45" spans="1:6" ht="15" thickBot="1" x14ac:dyDescent="0.4">
      <c r="A45" t="s">
        <v>13</v>
      </c>
      <c r="B45" t="s">
        <v>61</v>
      </c>
      <c r="D45" s="17" t="str">
        <f>CONCATENATE("Missing data points in ",A45," sheet.")</f>
        <v>Missing data points in Historic Settled Claims sheet.</v>
      </c>
      <c r="E45" s="44">
        <f>IF((ROWS(set_acc_qtr_data)+ROWS(set_setqtr_data)+ROWS(set_band_data)+ROWS(set_measure_data)+ROWS(set_chan_data)+ROWS(set_claim_type_data)+ROWS(set_value_data))/ROWS(set_acc_qtr_data)&lt;&gt;7,1,0)</f>
        <v>0</v>
      </c>
    </row>
    <row r="46" spans="1:6" ht="15" thickBot="1" x14ac:dyDescent="0.4">
      <c r="E46" s="46">
        <f>SUM(E30:E45)</f>
        <v>9437175</v>
      </c>
    </row>
    <row r="47" spans="1:6" x14ac:dyDescent="0.35">
      <c r="E47" s="48"/>
    </row>
    <row r="48" spans="1:6" x14ac:dyDescent="0.35">
      <c r="A48" t="s">
        <v>14</v>
      </c>
      <c r="B48" t="s">
        <v>56</v>
      </c>
      <c r="C48" t="s">
        <v>42</v>
      </c>
      <c r="D48" s="17" t="str">
        <f t="shared" ref="D48" si="1">CONCATENATE("Value doesn't exist in ",A48," sheet ",C48," column.")</f>
        <v>Value doesn't exist in PPO Claims sheet PPOIndicatorID column.</v>
      </c>
      <c r="E48" s="44">
        <f>SUMPRODUCT(--(ISNA(MATCH(ppo_data, ppo_lu,0))))</f>
        <v>1</v>
      </c>
    </row>
    <row r="49" spans="1:5" x14ac:dyDescent="0.35">
      <c r="D49" s="39"/>
      <c r="E49" s="48">
        <f>E48</f>
        <v>1</v>
      </c>
    </row>
    <row r="50" spans="1:5" x14ac:dyDescent="0.35">
      <c r="E50" s="47"/>
    </row>
    <row r="51" spans="1:5" x14ac:dyDescent="0.35">
      <c r="A51" t="s">
        <v>15</v>
      </c>
      <c r="B51" t="s">
        <v>56</v>
      </c>
      <c r="C51" t="s">
        <v>44</v>
      </c>
      <c r="D51" s="17" t="str">
        <f>CONCATENATE("Value doesn't exist in ",A51," sheet ",C51," column.")</f>
        <v>Value doesn't exist in Historic Income And Expenditure sheet HistExpMeasureID column.</v>
      </c>
      <c r="E51" s="44">
        <f>SUMPRODUCT(--(ISNA(MATCH(ie_measure_data, ie_measure_lu,0))))</f>
        <v>1048575</v>
      </c>
    </row>
    <row r="52" spans="1:5" x14ac:dyDescent="0.35">
      <c r="A52" t="s">
        <v>15</v>
      </c>
      <c r="B52" t="s">
        <v>57</v>
      </c>
      <c r="C52" t="s">
        <v>46</v>
      </c>
      <c r="D52" s="17" t="str">
        <f>CONCATENATE("Value doesn't exist in ",A52," sheet ",C52," column.")</f>
        <v>Value doesn't exist in Historic Income And Expenditure sheet Year column.</v>
      </c>
      <c r="E52" s="44">
        <f>SUMPRODUCT(--(ISNA(MATCH(ie_yr_data, ie_year_lu,0))))</f>
        <v>1048575</v>
      </c>
    </row>
    <row r="53" spans="1:5" x14ac:dyDescent="0.35">
      <c r="A53" t="s">
        <v>15</v>
      </c>
      <c r="B53" t="s">
        <v>58</v>
      </c>
      <c r="C53" t="s">
        <v>24</v>
      </c>
      <c r="D53" s="17" t="s">
        <v>60</v>
      </c>
      <c r="E53" s="44">
        <f>SUMPRODUCT( --(NOT(ISNUMBER(ie_value_data))) )</f>
        <v>1048575</v>
      </c>
    </row>
    <row r="54" spans="1:5" ht="15" thickBot="1" x14ac:dyDescent="0.4">
      <c r="A54" t="s">
        <v>15</v>
      </c>
      <c r="B54" t="s">
        <v>61</v>
      </c>
      <c r="D54" s="17" t="str">
        <f>CONCATENATE("Missing data points in ",A54," sheet.")</f>
        <v>Missing data points in Historic Income And Expenditure sheet.</v>
      </c>
      <c r="E54" s="44">
        <f t="array" ref="E54">IF((ROWS(ie_measure_data)+ROWS(ie_yr_data)+ROWS(ie_value_data))/ROWS(ie_measure_data)&lt;&gt;3,1,0)</f>
        <v>0</v>
      </c>
    </row>
    <row r="55" spans="1:5" ht="15" thickBot="1" x14ac:dyDescent="0.4">
      <c r="E55" s="46">
        <f>SUM(E51:E54)</f>
        <v>3145725</v>
      </c>
    </row>
    <row r="57" spans="1:5" x14ac:dyDescent="0.35">
      <c r="A57" t="s">
        <v>264</v>
      </c>
      <c r="B57" t="s">
        <v>56</v>
      </c>
      <c r="C57" t="s">
        <v>265</v>
      </c>
      <c r="D57" s="17" t="str">
        <f>CONCATENATE("Value doesn't exist in ",A57," sheet ",C57," column.")</f>
        <v>Value doesn't exist in Narrative sheet DataSetID column.</v>
      </c>
      <c r="E57" s="44" cm="1">
        <f t="array" ref="E57">SUMPRODUCT(--(ISNA(MATCH(na_DataSetID, na_DataSetID_lu,0))))</f>
        <v>1048575</v>
      </c>
    </row>
    <row r="58" spans="1:5" x14ac:dyDescent="0.35">
      <c r="A58" t="s">
        <v>264</v>
      </c>
      <c r="B58" t="s">
        <v>57</v>
      </c>
      <c r="C58" t="s">
        <v>261</v>
      </c>
      <c r="D58" s="17" t="s">
        <v>273</v>
      </c>
      <c r="E58" s="44" cm="1">
        <f t="array" ref="E58">IF(MAX(LEN(na_Comment)) &gt; 3900, 1, 0)</f>
        <v>0</v>
      </c>
    </row>
    <row r="59" spans="1:5" ht="15" thickBot="1" x14ac:dyDescent="0.4">
      <c r="A59" t="s">
        <v>264</v>
      </c>
      <c r="B59" t="s">
        <v>61</v>
      </c>
      <c r="D59" s="17" t="str">
        <f>CONCATENATE("Missing data points in ",A59," sheet.")</f>
        <v>Missing data points in Narrative sheet.</v>
      </c>
      <c r="E59" s="54">
        <f>IF(ROWS(na_DataSetID) &lt;&gt; ROWS(na_Comment), 1, 0)</f>
        <v>0</v>
      </c>
    </row>
    <row r="60" spans="1:5" ht="15" thickBot="1" x14ac:dyDescent="0.4">
      <c r="E60" s="46">
        <f>SUM(E57:E59)</f>
        <v>1048575</v>
      </c>
    </row>
  </sheetData>
  <sheetProtection algorithmName="SHA-512" hashValue="jixgLgNer8iEjDp3t01Aw1tgoQdB+5+3SPam06bA3pgqa5shJdteoKOVDxN4I1oDTgxiOjRxMoDW8jbyr80pQg==" saltValue="zxYXPsBidv6QjvZ2S7f1vg=="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M61"/>
  <sheetViews>
    <sheetView workbookViewId="0">
      <pane ySplit="1" topLeftCell="A2" activePane="bottomLeft" state="frozen"/>
      <selection pane="bottomLeft"/>
    </sheetView>
  </sheetViews>
  <sheetFormatPr defaultRowHeight="14.5" x14ac:dyDescent="0.35"/>
  <cols>
    <col min="1" max="4" width="18.1796875" style="18" customWidth="1"/>
    <col min="5" max="6" width="7.7265625" customWidth="1"/>
    <col min="7" max="7" width="17.54296875" bestFit="1" customWidth="1"/>
    <col min="8" max="8" width="7.7265625" customWidth="1"/>
    <col min="9" max="9" width="14" bestFit="1" customWidth="1"/>
    <col min="10" max="10" width="22.81640625" bestFit="1" customWidth="1"/>
    <col min="11" max="11" width="7.7265625" customWidth="1"/>
    <col min="12" max="12" width="13.453125" bestFit="1" customWidth="1"/>
    <col min="13" max="13" width="21.81640625" style="2" bestFit="1" customWidth="1"/>
  </cols>
  <sheetData>
    <row r="1" spans="1:13" ht="15.5" x14ac:dyDescent="0.35">
      <c r="A1" s="33" t="s">
        <v>102</v>
      </c>
      <c r="B1" s="33" t="s">
        <v>20</v>
      </c>
      <c r="C1" s="34" t="s">
        <v>22</v>
      </c>
      <c r="D1" s="35" t="s">
        <v>24</v>
      </c>
      <c r="G1" s="33" t="s">
        <v>102</v>
      </c>
      <c r="I1" s="33" t="s">
        <v>20</v>
      </c>
      <c r="J1" s="33" t="s">
        <v>73</v>
      </c>
      <c r="L1" s="34" t="s">
        <v>22</v>
      </c>
      <c r="M1" s="34" t="s">
        <v>74</v>
      </c>
    </row>
    <row r="2" spans="1:13" x14ac:dyDescent="0.35">
      <c r="G2" s="3">
        <v>201103</v>
      </c>
      <c r="I2" s="3">
        <v>1</v>
      </c>
      <c r="J2" s="3" t="s">
        <v>75</v>
      </c>
      <c r="L2" s="3">
        <v>1</v>
      </c>
      <c r="M2" s="3" t="s">
        <v>76</v>
      </c>
    </row>
    <row r="3" spans="1:13" x14ac:dyDescent="0.35">
      <c r="G3" s="3">
        <v>201106</v>
      </c>
      <c r="I3" s="3">
        <v>2</v>
      </c>
      <c r="J3" s="3" t="s">
        <v>77</v>
      </c>
      <c r="L3" s="3">
        <v>2</v>
      </c>
      <c r="M3" s="3" t="s">
        <v>78</v>
      </c>
    </row>
    <row r="4" spans="1:13" x14ac:dyDescent="0.35">
      <c r="G4" s="3">
        <v>201109</v>
      </c>
      <c r="I4" s="3">
        <v>3</v>
      </c>
      <c r="J4" s="3" t="s">
        <v>79</v>
      </c>
      <c r="L4" s="3">
        <v>3</v>
      </c>
      <c r="M4" s="3" t="s">
        <v>80</v>
      </c>
    </row>
    <row r="5" spans="1:13" x14ac:dyDescent="0.35">
      <c r="G5" s="3">
        <v>201112</v>
      </c>
      <c r="I5" s="3">
        <v>4</v>
      </c>
      <c r="J5" s="3" t="s">
        <v>81</v>
      </c>
    </row>
    <row r="6" spans="1:13" x14ac:dyDescent="0.35">
      <c r="G6" s="3">
        <v>201203</v>
      </c>
      <c r="I6" s="3">
        <v>5</v>
      </c>
      <c r="J6" s="3" t="s">
        <v>82</v>
      </c>
    </row>
    <row r="7" spans="1:13" x14ac:dyDescent="0.35">
      <c r="G7" s="3">
        <v>201206</v>
      </c>
      <c r="I7" s="3">
        <v>6</v>
      </c>
      <c r="J7" s="3" t="s">
        <v>83</v>
      </c>
    </row>
    <row r="8" spans="1:13" x14ac:dyDescent="0.35">
      <c r="G8" s="3">
        <v>201209</v>
      </c>
    </row>
    <row r="9" spans="1:13" x14ac:dyDescent="0.35">
      <c r="G9" s="3">
        <v>201212</v>
      </c>
    </row>
    <row r="10" spans="1:13" x14ac:dyDescent="0.35">
      <c r="G10" s="3">
        <v>201303</v>
      </c>
    </row>
    <row r="11" spans="1:13" x14ac:dyDescent="0.35">
      <c r="G11" s="3">
        <v>201306</v>
      </c>
    </row>
    <row r="12" spans="1:13" x14ac:dyDescent="0.35">
      <c r="G12" s="3">
        <v>201309</v>
      </c>
    </row>
    <row r="13" spans="1:13" x14ac:dyDescent="0.35">
      <c r="G13" s="3">
        <v>201312</v>
      </c>
    </row>
    <row r="14" spans="1:13" x14ac:dyDescent="0.35">
      <c r="G14" s="3">
        <v>201403</v>
      </c>
    </row>
    <row r="15" spans="1:13" x14ac:dyDescent="0.35">
      <c r="G15" s="3">
        <v>201406</v>
      </c>
    </row>
    <row r="16" spans="1:13" x14ac:dyDescent="0.35">
      <c r="G16" s="3">
        <v>201409</v>
      </c>
    </row>
    <row r="17" spans="7:7" x14ac:dyDescent="0.35">
      <c r="G17" s="3">
        <v>201412</v>
      </c>
    </row>
    <row r="18" spans="7:7" x14ac:dyDescent="0.35">
      <c r="G18" s="3">
        <v>201503</v>
      </c>
    </row>
    <row r="19" spans="7:7" x14ac:dyDescent="0.35">
      <c r="G19" s="3">
        <v>201506</v>
      </c>
    </row>
    <row r="20" spans="7:7" x14ac:dyDescent="0.35">
      <c r="G20" s="3">
        <v>201509</v>
      </c>
    </row>
    <row r="21" spans="7:7" x14ac:dyDescent="0.35">
      <c r="G21" s="3">
        <v>201512</v>
      </c>
    </row>
    <row r="22" spans="7:7" x14ac:dyDescent="0.35">
      <c r="G22" s="3">
        <v>201603</v>
      </c>
    </row>
    <row r="23" spans="7:7" x14ac:dyDescent="0.35">
      <c r="G23" s="3">
        <v>201606</v>
      </c>
    </row>
    <row r="24" spans="7:7" x14ac:dyDescent="0.35">
      <c r="G24" s="3">
        <v>201609</v>
      </c>
    </row>
    <row r="25" spans="7:7" x14ac:dyDescent="0.35">
      <c r="G25" s="3">
        <v>201612</v>
      </c>
    </row>
    <row r="26" spans="7:7" x14ac:dyDescent="0.35">
      <c r="G26" s="3">
        <v>201703</v>
      </c>
    </row>
    <row r="27" spans="7:7" x14ac:dyDescent="0.35">
      <c r="G27" s="3">
        <v>201706</v>
      </c>
    </row>
    <row r="28" spans="7:7" x14ac:dyDescent="0.35">
      <c r="G28" s="3">
        <v>201709</v>
      </c>
    </row>
    <row r="29" spans="7:7" x14ac:dyDescent="0.35">
      <c r="G29" s="3">
        <v>201712</v>
      </c>
    </row>
    <row r="30" spans="7:7" x14ac:dyDescent="0.35">
      <c r="G30" s="3">
        <v>201803</v>
      </c>
    </row>
    <row r="31" spans="7:7" x14ac:dyDescent="0.35">
      <c r="G31" s="3">
        <v>201806</v>
      </c>
    </row>
    <row r="32" spans="7:7" x14ac:dyDescent="0.35">
      <c r="G32" s="3">
        <v>201809</v>
      </c>
    </row>
    <row r="33" spans="7:7" x14ac:dyDescent="0.35">
      <c r="G33" s="3">
        <v>201812</v>
      </c>
    </row>
    <row r="34" spans="7:7" x14ac:dyDescent="0.35">
      <c r="G34" s="3">
        <v>201903</v>
      </c>
    </row>
    <row r="35" spans="7:7" x14ac:dyDescent="0.35">
      <c r="G35" s="3">
        <v>201906</v>
      </c>
    </row>
    <row r="36" spans="7:7" x14ac:dyDescent="0.35">
      <c r="G36" s="3">
        <v>201909</v>
      </c>
    </row>
    <row r="37" spans="7:7" x14ac:dyDescent="0.35">
      <c r="G37" s="3">
        <v>201912</v>
      </c>
    </row>
    <row r="38" spans="7:7" x14ac:dyDescent="0.35">
      <c r="G38" s="3">
        <v>202003</v>
      </c>
    </row>
    <row r="39" spans="7:7" x14ac:dyDescent="0.35">
      <c r="G39" s="3">
        <v>202006</v>
      </c>
    </row>
    <row r="40" spans="7:7" x14ac:dyDescent="0.35">
      <c r="G40" s="3">
        <v>202009</v>
      </c>
    </row>
    <row r="41" spans="7:7" x14ac:dyDescent="0.35">
      <c r="G41" s="3">
        <v>202012</v>
      </c>
    </row>
    <row r="42" spans="7:7" x14ac:dyDescent="0.35">
      <c r="G42" s="3">
        <v>202103</v>
      </c>
    </row>
    <row r="43" spans="7:7" x14ac:dyDescent="0.35">
      <c r="G43" s="3">
        <v>202106</v>
      </c>
    </row>
    <row r="44" spans="7:7" x14ac:dyDescent="0.35">
      <c r="G44" s="3">
        <v>202109</v>
      </c>
    </row>
    <row r="45" spans="7:7" x14ac:dyDescent="0.35">
      <c r="G45" s="3">
        <v>202112</v>
      </c>
    </row>
    <row r="46" spans="7:7" x14ac:dyDescent="0.35">
      <c r="G46" s="3">
        <v>202203</v>
      </c>
    </row>
    <row r="47" spans="7:7" x14ac:dyDescent="0.35">
      <c r="G47" s="3">
        <v>202206</v>
      </c>
    </row>
    <row r="48" spans="7:7" x14ac:dyDescent="0.35">
      <c r="G48" s="3">
        <v>202209</v>
      </c>
    </row>
    <row r="49" spans="7:7" x14ac:dyDescent="0.35">
      <c r="G49" s="3">
        <v>202212</v>
      </c>
    </row>
    <row r="50" spans="7:7" x14ac:dyDescent="0.35">
      <c r="G50" s="3">
        <v>202303</v>
      </c>
    </row>
    <row r="51" spans="7:7" x14ac:dyDescent="0.35">
      <c r="G51" s="3">
        <v>202306</v>
      </c>
    </row>
    <row r="52" spans="7:7" x14ac:dyDescent="0.35">
      <c r="G52" s="3">
        <v>202309</v>
      </c>
    </row>
    <row r="53" spans="7:7" x14ac:dyDescent="0.35">
      <c r="G53" s="3">
        <v>202312</v>
      </c>
    </row>
    <row r="54" spans="7:7" x14ac:dyDescent="0.35">
      <c r="G54" s="3">
        <v>202403</v>
      </c>
    </row>
    <row r="55" spans="7:7" x14ac:dyDescent="0.35">
      <c r="G55" s="3">
        <v>202406</v>
      </c>
    </row>
    <row r="56" spans="7:7" x14ac:dyDescent="0.35">
      <c r="G56" s="3">
        <v>202409</v>
      </c>
    </row>
    <row r="57" spans="7:7" x14ac:dyDescent="0.35">
      <c r="G57" s="3">
        <v>202412</v>
      </c>
    </row>
    <row r="58" spans="7:7" x14ac:dyDescent="0.35">
      <c r="G58" s="3">
        <v>202503</v>
      </c>
    </row>
    <row r="59" spans="7:7" x14ac:dyDescent="0.35">
      <c r="G59" s="3">
        <v>202506</v>
      </c>
    </row>
    <row r="60" spans="7:7" x14ac:dyDescent="0.35">
      <c r="G60" s="3">
        <v>202509</v>
      </c>
    </row>
    <row r="61" spans="7:7" x14ac:dyDescent="0.35">
      <c r="G61" s="3">
        <v>202512</v>
      </c>
    </row>
  </sheetData>
  <sheetProtection algorithmName="SHA-512" hashValue="TQbxlad4xVNyhi0qKQNnwtYBjmwwBgVjaEQuqv9zjZUE5aMSz5FoEPGoGdeGVnpwEaUHoO1t76W1NoUhh/1f9w==" saltValue="acnnbSdQLyqEag03lNGvFQ=="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M65"/>
  <sheetViews>
    <sheetView workbookViewId="0">
      <pane ySplit="1" topLeftCell="A2" activePane="bottomLeft" state="frozen"/>
      <selection pane="bottomLeft"/>
    </sheetView>
  </sheetViews>
  <sheetFormatPr defaultRowHeight="14.5" x14ac:dyDescent="0.35"/>
  <cols>
    <col min="1" max="1" width="19.7265625" style="18" customWidth="1"/>
    <col min="2" max="4" width="19.7265625" style="24" customWidth="1"/>
    <col min="5" max="6" width="7.7265625" style="1" customWidth="1"/>
    <col min="7" max="7" width="17.54296875" style="1" bestFit="1" customWidth="1"/>
    <col min="8" max="8" width="7.7265625" customWidth="1"/>
    <col min="9" max="9" width="14.453125" bestFit="1" customWidth="1"/>
    <col min="10" max="10" width="27.453125" customWidth="1"/>
    <col min="11" max="11" width="7.7265625" customWidth="1"/>
    <col min="12" max="12" width="12.7265625" bestFit="1" customWidth="1"/>
    <col min="13" max="13" width="27.26953125" customWidth="1"/>
  </cols>
  <sheetData>
    <row r="1" spans="1:13" ht="15.5" x14ac:dyDescent="0.35">
      <c r="A1" s="33" t="s">
        <v>18</v>
      </c>
      <c r="B1" s="33" t="s">
        <v>26</v>
      </c>
      <c r="C1" s="33" t="s">
        <v>28</v>
      </c>
      <c r="D1" s="33" t="s">
        <v>24</v>
      </c>
      <c r="E1"/>
      <c r="F1"/>
      <c r="G1" s="33" t="s">
        <v>18</v>
      </c>
      <c r="I1" s="33" t="s">
        <v>26</v>
      </c>
      <c r="J1" s="33" t="s">
        <v>84</v>
      </c>
      <c r="L1" s="33" t="s">
        <v>28</v>
      </c>
      <c r="M1" s="33" t="s">
        <v>85</v>
      </c>
    </row>
    <row r="2" spans="1:13" x14ac:dyDescent="0.35">
      <c r="E2" s="2"/>
      <c r="F2" s="2"/>
      <c r="G2" s="3">
        <v>201103</v>
      </c>
      <c r="I2" s="3">
        <v>1</v>
      </c>
      <c r="J2" s="3" t="s">
        <v>86</v>
      </c>
      <c r="L2" s="3">
        <v>1</v>
      </c>
      <c r="M2" s="3" t="s">
        <v>87</v>
      </c>
    </row>
    <row r="3" spans="1:13" x14ac:dyDescent="0.35">
      <c r="E3" s="2"/>
      <c r="F3" s="2"/>
      <c r="G3" s="3">
        <v>201106</v>
      </c>
      <c r="I3" s="3">
        <v>2</v>
      </c>
      <c r="J3" s="3" t="s">
        <v>88</v>
      </c>
      <c r="L3" s="3">
        <v>2</v>
      </c>
      <c r="M3" s="3" t="s">
        <v>89</v>
      </c>
    </row>
    <row r="4" spans="1:13" x14ac:dyDescent="0.35">
      <c r="E4" s="2"/>
      <c r="F4" s="2"/>
      <c r="G4" s="3">
        <v>201109</v>
      </c>
      <c r="L4" s="3">
        <v>3</v>
      </c>
      <c r="M4" s="3" t="s">
        <v>90</v>
      </c>
    </row>
    <row r="5" spans="1:13" x14ac:dyDescent="0.35">
      <c r="E5" s="2"/>
      <c r="F5" s="2"/>
      <c r="G5" s="3">
        <v>201112</v>
      </c>
      <c r="L5" s="3">
        <v>4</v>
      </c>
      <c r="M5" s="3" t="s">
        <v>91</v>
      </c>
    </row>
    <row r="6" spans="1:13" x14ac:dyDescent="0.35">
      <c r="E6" s="2"/>
      <c r="F6" s="2"/>
      <c r="G6" s="3">
        <v>201203</v>
      </c>
      <c r="L6" s="3">
        <v>5</v>
      </c>
      <c r="M6" s="3" t="s">
        <v>92</v>
      </c>
    </row>
    <row r="7" spans="1:13" x14ac:dyDescent="0.35">
      <c r="E7" s="2"/>
      <c r="F7" s="2"/>
      <c r="G7" s="3">
        <v>201206</v>
      </c>
      <c r="L7" s="3">
        <v>6</v>
      </c>
      <c r="M7" s="3" t="s">
        <v>93</v>
      </c>
    </row>
    <row r="8" spans="1:13" x14ac:dyDescent="0.35">
      <c r="E8" s="2"/>
      <c r="F8" s="2"/>
      <c r="G8" s="3">
        <v>201209</v>
      </c>
      <c r="L8" s="3">
        <v>7</v>
      </c>
      <c r="M8" s="3" t="s">
        <v>94</v>
      </c>
    </row>
    <row r="9" spans="1:13" x14ac:dyDescent="0.35">
      <c r="E9" s="2"/>
      <c r="F9" s="2"/>
      <c r="G9" s="3">
        <v>201212</v>
      </c>
    </row>
    <row r="10" spans="1:13" x14ac:dyDescent="0.35">
      <c r="E10" s="2"/>
      <c r="F10" s="2"/>
      <c r="G10" s="3">
        <v>201303</v>
      </c>
    </row>
    <row r="11" spans="1:13" x14ac:dyDescent="0.35">
      <c r="E11" s="2"/>
      <c r="F11" s="2"/>
      <c r="G11" s="3">
        <v>201306</v>
      </c>
    </row>
    <row r="12" spans="1:13" x14ac:dyDescent="0.35">
      <c r="E12" s="2"/>
      <c r="F12" s="2"/>
      <c r="G12" s="3">
        <v>201309</v>
      </c>
    </row>
    <row r="13" spans="1:13" x14ac:dyDescent="0.35">
      <c r="E13" s="2"/>
      <c r="F13" s="2"/>
      <c r="G13" s="3">
        <v>201312</v>
      </c>
    </row>
    <row r="14" spans="1:13" x14ac:dyDescent="0.35">
      <c r="E14" s="2"/>
      <c r="F14" s="2"/>
      <c r="G14" s="3">
        <v>201403</v>
      </c>
      <c r="J14" s="2"/>
    </row>
    <row r="15" spans="1:13" x14ac:dyDescent="0.35">
      <c r="E15" s="2"/>
      <c r="F15" s="2"/>
      <c r="G15" s="3">
        <v>201406</v>
      </c>
    </row>
    <row r="16" spans="1:13" x14ac:dyDescent="0.35">
      <c r="E16" s="2"/>
      <c r="F16" s="2"/>
      <c r="G16" s="3">
        <v>201409</v>
      </c>
      <c r="I16" s="2"/>
    </row>
    <row r="17" spans="5:9" x14ac:dyDescent="0.35">
      <c r="E17" s="2"/>
      <c r="F17" s="2"/>
      <c r="G17" s="3">
        <v>201412</v>
      </c>
    </row>
    <row r="18" spans="5:9" x14ac:dyDescent="0.35">
      <c r="G18" s="3">
        <v>201503</v>
      </c>
      <c r="I18" s="2"/>
    </row>
    <row r="19" spans="5:9" x14ac:dyDescent="0.35">
      <c r="G19" s="3">
        <v>201506</v>
      </c>
    </row>
    <row r="20" spans="5:9" x14ac:dyDescent="0.35">
      <c r="G20" s="3">
        <v>201509</v>
      </c>
    </row>
    <row r="21" spans="5:9" x14ac:dyDescent="0.35">
      <c r="G21" s="3">
        <v>201512</v>
      </c>
    </row>
    <row r="22" spans="5:9" x14ac:dyDescent="0.35">
      <c r="G22" s="3">
        <v>201603</v>
      </c>
    </row>
    <row r="23" spans="5:9" x14ac:dyDescent="0.35">
      <c r="G23" s="3">
        <v>201606</v>
      </c>
    </row>
    <row r="24" spans="5:9" x14ac:dyDescent="0.35">
      <c r="G24" s="3">
        <v>201609</v>
      </c>
    </row>
    <row r="25" spans="5:9" x14ac:dyDescent="0.35">
      <c r="G25" s="3">
        <v>201612</v>
      </c>
    </row>
    <row r="26" spans="5:9" x14ac:dyDescent="0.35">
      <c r="G26" s="3">
        <v>201703</v>
      </c>
    </row>
    <row r="27" spans="5:9" x14ac:dyDescent="0.35">
      <c r="G27" s="3">
        <v>201706</v>
      </c>
    </row>
    <row r="28" spans="5:9" x14ac:dyDescent="0.35">
      <c r="G28" s="3">
        <v>201709</v>
      </c>
    </row>
    <row r="29" spans="5:9" x14ac:dyDescent="0.35">
      <c r="G29" s="3">
        <v>201712</v>
      </c>
    </row>
    <row r="30" spans="5:9" x14ac:dyDescent="0.35">
      <c r="G30" s="3">
        <v>201803</v>
      </c>
    </row>
    <row r="31" spans="5:9" x14ac:dyDescent="0.35">
      <c r="G31" s="3">
        <v>201806</v>
      </c>
    </row>
    <row r="32" spans="5:9" x14ac:dyDescent="0.35">
      <c r="G32" s="3">
        <v>201809</v>
      </c>
    </row>
    <row r="33" spans="7:7" x14ac:dyDescent="0.35">
      <c r="G33" s="3">
        <v>201812</v>
      </c>
    </row>
    <row r="34" spans="7:7" x14ac:dyDescent="0.35">
      <c r="G34" s="3">
        <v>201903</v>
      </c>
    </row>
    <row r="35" spans="7:7" x14ac:dyDescent="0.35">
      <c r="G35" s="3">
        <v>201906</v>
      </c>
    </row>
    <row r="36" spans="7:7" x14ac:dyDescent="0.35">
      <c r="G36" s="3">
        <v>201909</v>
      </c>
    </row>
    <row r="37" spans="7:7" x14ac:dyDescent="0.35">
      <c r="G37" s="3">
        <v>201912</v>
      </c>
    </row>
    <row r="38" spans="7:7" x14ac:dyDescent="0.35">
      <c r="G38" s="3">
        <v>202003</v>
      </c>
    </row>
    <row r="39" spans="7:7" x14ac:dyDescent="0.35">
      <c r="G39" s="3">
        <v>202006</v>
      </c>
    </row>
    <row r="40" spans="7:7" x14ac:dyDescent="0.35">
      <c r="G40" s="3">
        <v>202009</v>
      </c>
    </row>
    <row r="41" spans="7:7" x14ac:dyDescent="0.35">
      <c r="G41" s="3">
        <v>202012</v>
      </c>
    </row>
    <row r="42" spans="7:7" x14ac:dyDescent="0.35">
      <c r="G42" s="3">
        <v>202103</v>
      </c>
    </row>
    <row r="43" spans="7:7" x14ac:dyDescent="0.35">
      <c r="G43" s="3">
        <v>202106</v>
      </c>
    </row>
    <row r="44" spans="7:7" x14ac:dyDescent="0.35">
      <c r="G44" s="3">
        <v>202109</v>
      </c>
    </row>
    <row r="45" spans="7:7" x14ac:dyDescent="0.35">
      <c r="G45" s="3">
        <v>202112</v>
      </c>
    </row>
    <row r="46" spans="7:7" x14ac:dyDescent="0.35">
      <c r="G46" s="3">
        <v>202203</v>
      </c>
    </row>
    <row r="47" spans="7:7" x14ac:dyDescent="0.35">
      <c r="G47" s="3">
        <v>202206</v>
      </c>
    </row>
    <row r="48" spans="7:7" x14ac:dyDescent="0.35">
      <c r="G48" s="3">
        <v>202209</v>
      </c>
    </row>
    <row r="49" spans="7:7" x14ac:dyDescent="0.35">
      <c r="G49" s="3">
        <v>202212</v>
      </c>
    </row>
    <row r="50" spans="7:7" x14ac:dyDescent="0.35">
      <c r="G50" s="3">
        <v>202303</v>
      </c>
    </row>
    <row r="51" spans="7:7" x14ac:dyDescent="0.35">
      <c r="G51" s="3">
        <v>202306</v>
      </c>
    </row>
    <row r="52" spans="7:7" x14ac:dyDescent="0.35">
      <c r="G52" s="3">
        <v>202309</v>
      </c>
    </row>
    <row r="53" spans="7:7" x14ac:dyDescent="0.35">
      <c r="G53" s="3">
        <v>202312</v>
      </c>
    </row>
    <row r="54" spans="7:7" x14ac:dyDescent="0.35">
      <c r="G54" s="3">
        <v>202403</v>
      </c>
    </row>
    <row r="55" spans="7:7" x14ac:dyDescent="0.35">
      <c r="G55" s="3">
        <v>202406</v>
      </c>
    </row>
    <row r="56" spans="7:7" x14ac:dyDescent="0.35">
      <c r="G56" s="3">
        <v>202409</v>
      </c>
    </row>
    <row r="57" spans="7:7" x14ac:dyDescent="0.35">
      <c r="G57" s="3">
        <v>202412</v>
      </c>
    </row>
    <row r="58" spans="7:7" x14ac:dyDescent="0.35">
      <c r="G58" s="3">
        <v>202503</v>
      </c>
    </row>
    <row r="59" spans="7:7" x14ac:dyDescent="0.35">
      <c r="G59" s="3">
        <v>202506</v>
      </c>
    </row>
    <row r="60" spans="7:7" x14ac:dyDescent="0.35">
      <c r="G60" s="3">
        <v>202509</v>
      </c>
    </row>
    <row r="61" spans="7:7" x14ac:dyDescent="0.35">
      <c r="G61" s="3">
        <v>202512</v>
      </c>
    </row>
    <row r="62" spans="7:7" x14ac:dyDescent="0.35">
      <c r="G62"/>
    </row>
    <row r="63" spans="7:7" x14ac:dyDescent="0.35">
      <c r="G63"/>
    </row>
    <row r="64" spans="7:7" x14ac:dyDescent="0.35">
      <c r="G64"/>
    </row>
    <row r="65" spans="7:7" x14ac:dyDescent="0.35">
      <c r="G65"/>
    </row>
  </sheetData>
  <sheetProtection algorithmName="SHA-512" hashValue="Bcjma4L0ygLhXJncErKqvTU4NIWj2gS19FYviFwaNexh6Nfuk0W9TKlSk09+CQ8t54yVQXopDbI7BpvPY+EXwQ==" saltValue="AuZ5lbPeF/Vv26Pfc3c4uA=="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sheetPr>
  <dimension ref="A1:P57"/>
  <sheetViews>
    <sheetView workbookViewId="0">
      <pane ySplit="1" topLeftCell="A2" activePane="bottomLeft" state="frozen"/>
      <selection pane="bottomLeft"/>
    </sheetView>
  </sheetViews>
  <sheetFormatPr defaultRowHeight="14.5" x14ac:dyDescent="0.35"/>
  <cols>
    <col min="1" max="1" width="22.7265625" style="18" customWidth="1"/>
    <col min="2" max="4" width="22.7265625" style="24" customWidth="1"/>
    <col min="5" max="5" width="22.7265625" style="18" customWidth="1"/>
    <col min="6" max="7" width="7.7265625" customWidth="1"/>
    <col min="8" max="8" width="17.54296875" bestFit="1" customWidth="1"/>
    <col min="9" max="9" width="7.7265625" customWidth="1"/>
    <col min="10" max="10" width="22.26953125" bestFit="1" customWidth="1"/>
    <col min="11" max="11" width="7.7265625" customWidth="1"/>
    <col min="12" max="12" width="14.1796875" bestFit="1" customWidth="1"/>
    <col min="13" max="13" width="25.54296875" customWidth="1"/>
    <col min="14" max="14" width="7.7265625" customWidth="1"/>
    <col min="15" max="15" width="12.7265625" bestFit="1" customWidth="1"/>
    <col min="16" max="16" width="26.54296875" customWidth="1"/>
  </cols>
  <sheetData>
    <row r="1" spans="1:16" ht="15.5" x14ac:dyDescent="0.35">
      <c r="A1" s="33" t="s">
        <v>205</v>
      </c>
      <c r="B1" s="33" t="s">
        <v>206</v>
      </c>
      <c r="C1" s="33" t="s">
        <v>30</v>
      </c>
      <c r="D1" s="33" t="s">
        <v>28</v>
      </c>
      <c r="E1" s="35" t="s">
        <v>24</v>
      </c>
      <c r="H1" s="33" t="s">
        <v>205</v>
      </c>
      <c r="I1" s="2"/>
      <c r="J1" s="33" t="s">
        <v>206</v>
      </c>
      <c r="L1" s="33" t="s">
        <v>30</v>
      </c>
      <c r="M1" s="33" t="s">
        <v>95</v>
      </c>
      <c r="O1" s="33" t="s">
        <v>28</v>
      </c>
      <c r="P1" s="33" t="s">
        <v>85</v>
      </c>
    </row>
    <row r="2" spans="1:16" x14ac:dyDescent="0.35">
      <c r="H2" s="3">
        <v>2011</v>
      </c>
      <c r="I2" s="2"/>
      <c r="J2" s="3">
        <v>1</v>
      </c>
      <c r="L2" s="3">
        <v>1</v>
      </c>
      <c r="M2" s="3" t="s">
        <v>96</v>
      </c>
      <c r="O2" s="3">
        <v>1</v>
      </c>
      <c r="P2" s="3" t="s">
        <v>87</v>
      </c>
    </row>
    <row r="3" spans="1:16" x14ac:dyDescent="0.35">
      <c r="H3" s="3">
        <v>2012</v>
      </c>
      <c r="I3" s="2"/>
      <c r="J3" s="3">
        <v>2</v>
      </c>
      <c r="L3" s="3">
        <v>2</v>
      </c>
      <c r="M3" s="3" t="s">
        <v>97</v>
      </c>
      <c r="O3" s="3">
        <v>2</v>
      </c>
      <c r="P3" s="3" t="s">
        <v>89</v>
      </c>
    </row>
    <row r="4" spans="1:16" x14ac:dyDescent="0.35">
      <c r="H4" s="3">
        <v>2013</v>
      </c>
      <c r="I4" s="2"/>
      <c r="J4" s="3">
        <v>3</v>
      </c>
      <c r="L4" s="3">
        <v>3</v>
      </c>
      <c r="M4" s="3" t="s">
        <v>98</v>
      </c>
      <c r="O4" s="3">
        <v>3</v>
      </c>
      <c r="P4" s="3" t="s">
        <v>90</v>
      </c>
    </row>
    <row r="5" spans="1:16" x14ac:dyDescent="0.35">
      <c r="H5" s="3">
        <v>2014</v>
      </c>
      <c r="I5" s="2"/>
      <c r="J5" s="3">
        <v>4</v>
      </c>
      <c r="L5" s="3">
        <v>4</v>
      </c>
      <c r="M5" s="3" t="s">
        <v>99</v>
      </c>
      <c r="O5" s="3">
        <v>4</v>
      </c>
      <c r="P5" s="3" t="s">
        <v>91</v>
      </c>
    </row>
    <row r="6" spans="1:16" x14ac:dyDescent="0.35">
      <c r="H6" s="3">
        <v>2015</v>
      </c>
      <c r="I6" s="2"/>
      <c r="J6" s="3">
        <v>5</v>
      </c>
      <c r="L6" s="3">
        <v>5</v>
      </c>
      <c r="M6" s="3" t="s">
        <v>100</v>
      </c>
      <c r="O6" s="3">
        <v>5</v>
      </c>
      <c r="P6" s="3" t="s">
        <v>92</v>
      </c>
    </row>
    <row r="7" spans="1:16" x14ac:dyDescent="0.35">
      <c r="H7" s="3">
        <v>2016</v>
      </c>
      <c r="I7" s="2"/>
      <c r="J7" s="3">
        <v>6</v>
      </c>
      <c r="L7" s="3">
        <v>6</v>
      </c>
      <c r="M7" s="3" t="s">
        <v>101</v>
      </c>
      <c r="O7" s="3">
        <v>6</v>
      </c>
      <c r="P7" s="3" t="s">
        <v>93</v>
      </c>
    </row>
    <row r="8" spans="1:16" x14ac:dyDescent="0.35">
      <c r="H8" s="3">
        <v>2017</v>
      </c>
      <c r="I8" s="2"/>
      <c r="J8" s="3">
        <v>7</v>
      </c>
      <c r="O8" s="3">
        <v>7</v>
      </c>
      <c r="P8" s="3" t="s">
        <v>94</v>
      </c>
    </row>
    <row r="9" spans="1:16" x14ac:dyDescent="0.35">
      <c r="H9" s="3">
        <v>2018</v>
      </c>
      <c r="I9" s="2"/>
      <c r="J9" s="3">
        <v>8</v>
      </c>
    </row>
    <row r="10" spans="1:16" x14ac:dyDescent="0.35">
      <c r="H10" s="3">
        <v>2019</v>
      </c>
      <c r="I10" s="2"/>
      <c r="J10" s="3">
        <v>9</v>
      </c>
    </row>
    <row r="11" spans="1:16" x14ac:dyDescent="0.35">
      <c r="H11" s="3">
        <v>2020</v>
      </c>
      <c r="I11" s="2"/>
      <c r="J11" s="3">
        <v>10</v>
      </c>
    </row>
    <row r="12" spans="1:16" x14ac:dyDescent="0.35">
      <c r="H12" s="3">
        <v>2021</v>
      </c>
      <c r="I12" s="2"/>
      <c r="J12" s="3">
        <v>11</v>
      </c>
    </row>
    <row r="13" spans="1:16" x14ac:dyDescent="0.35">
      <c r="H13" s="3">
        <v>2022</v>
      </c>
      <c r="I13" s="2"/>
      <c r="J13" s="3">
        <v>12</v>
      </c>
    </row>
    <row r="14" spans="1:16" x14ac:dyDescent="0.35">
      <c r="H14" s="3">
        <v>2023</v>
      </c>
      <c r="I14" s="2"/>
      <c r="J14" s="3">
        <v>13</v>
      </c>
    </row>
    <row r="15" spans="1:16" x14ac:dyDescent="0.35">
      <c r="H15" s="3">
        <v>2024</v>
      </c>
      <c r="I15" s="2"/>
      <c r="J15" s="3">
        <v>14</v>
      </c>
    </row>
    <row r="16" spans="1:16" x14ac:dyDescent="0.35">
      <c r="H16" s="3">
        <v>2025</v>
      </c>
      <c r="I16" s="2"/>
      <c r="J16" s="3">
        <v>15</v>
      </c>
    </row>
    <row r="17" spans="8:10" x14ac:dyDescent="0.35">
      <c r="H17" s="2"/>
      <c r="I17" s="2"/>
      <c r="J17" s="2"/>
    </row>
    <row r="18" spans="8:10" x14ac:dyDescent="0.35">
      <c r="H18" s="2"/>
      <c r="I18" s="2"/>
      <c r="J18" s="2"/>
    </row>
    <row r="19" spans="8:10" x14ac:dyDescent="0.35">
      <c r="H19" s="2"/>
      <c r="I19" s="2"/>
      <c r="J19" s="2"/>
    </row>
    <row r="20" spans="8:10" x14ac:dyDescent="0.35">
      <c r="H20" s="2"/>
      <c r="I20" s="2"/>
      <c r="J20" s="2"/>
    </row>
    <row r="21" spans="8:10" x14ac:dyDescent="0.35">
      <c r="H21" s="2"/>
      <c r="I21" s="2"/>
      <c r="J21" s="2"/>
    </row>
    <row r="22" spans="8:10" x14ac:dyDescent="0.35">
      <c r="H22" s="2"/>
      <c r="I22" s="2"/>
      <c r="J22" s="2"/>
    </row>
    <row r="23" spans="8:10" x14ac:dyDescent="0.35">
      <c r="H23" s="2"/>
      <c r="I23" s="2"/>
      <c r="J23" s="2"/>
    </row>
    <row r="24" spans="8:10" x14ac:dyDescent="0.35">
      <c r="H24" s="2"/>
      <c r="I24" s="2"/>
      <c r="J24" s="2"/>
    </row>
    <row r="25" spans="8:10" x14ac:dyDescent="0.35">
      <c r="H25" s="2"/>
      <c r="I25" s="2"/>
      <c r="J25" s="2"/>
    </row>
    <row r="26" spans="8:10" x14ac:dyDescent="0.35">
      <c r="H26" s="2"/>
      <c r="I26" s="2"/>
      <c r="J26" s="2"/>
    </row>
    <row r="27" spans="8:10" x14ac:dyDescent="0.35">
      <c r="H27" s="2"/>
      <c r="I27" s="2"/>
      <c r="J27" s="2"/>
    </row>
    <row r="28" spans="8:10" x14ac:dyDescent="0.35">
      <c r="H28" s="2"/>
      <c r="I28" s="2"/>
      <c r="J28" s="2"/>
    </row>
    <row r="29" spans="8:10" x14ac:dyDescent="0.35">
      <c r="H29" s="2"/>
      <c r="I29" s="2"/>
      <c r="J29" s="2"/>
    </row>
    <row r="30" spans="8:10" x14ac:dyDescent="0.35">
      <c r="H30" s="2"/>
      <c r="I30" s="2"/>
      <c r="J30" s="2"/>
    </row>
    <row r="31" spans="8:10" x14ac:dyDescent="0.35">
      <c r="H31" s="2"/>
      <c r="I31" s="2"/>
      <c r="J31" s="2"/>
    </row>
    <row r="32" spans="8:10" x14ac:dyDescent="0.35">
      <c r="H32" s="2"/>
      <c r="I32" s="2"/>
      <c r="J32" s="2"/>
    </row>
    <row r="33" spans="8:10" x14ac:dyDescent="0.35">
      <c r="H33" s="2"/>
      <c r="I33" s="2"/>
      <c r="J33" s="2"/>
    </row>
    <row r="34" spans="8:10" x14ac:dyDescent="0.35">
      <c r="H34" s="2"/>
      <c r="I34" s="2"/>
      <c r="J34" s="2"/>
    </row>
    <row r="35" spans="8:10" x14ac:dyDescent="0.35">
      <c r="H35" s="2"/>
      <c r="I35" s="2"/>
      <c r="J35" s="2"/>
    </row>
    <row r="36" spans="8:10" x14ac:dyDescent="0.35">
      <c r="H36" s="2"/>
      <c r="I36" s="2"/>
      <c r="J36" s="2"/>
    </row>
    <row r="37" spans="8:10" x14ac:dyDescent="0.35">
      <c r="H37" s="2"/>
      <c r="I37" s="2"/>
      <c r="J37" s="2"/>
    </row>
    <row r="38" spans="8:10" x14ac:dyDescent="0.35">
      <c r="H38" s="2"/>
      <c r="I38" s="2"/>
      <c r="J38" s="2"/>
    </row>
    <row r="39" spans="8:10" x14ac:dyDescent="0.35">
      <c r="H39" s="2"/>
      <c r="I39" s="2"/>
      <c r="J39" s="2"/>
    </row>
    <row r="40" spans="8:10" x14ac:dyDescent="0.35">
      <c r="H40" s="2"/>
      <c r="I40" s="2"/>
      <c r="J40" s="2"/>
    </row>
    <row r="41" spans="8:10" x14ac:dyDescent="0.35">
      <c r="H41" s="2"/>
      <c r="I41" s="2"/>
      <c r="J41" s="2"/>
    </row>
    <row r="42" spans="8:10" x14ac:dyDescent="0.35">
      <c r="H42" s="2"/>
      <c r="I42" s="2"/>
      <c r="J42" s="2"/>
    </row>
    <row r="43" spans="8:10" x14ac:dyDescent="0.35">
      <c r="H43" s="2"/>
      <c r="I43" s="2"/>
      <c r="J43" s="2"/>
    </row>
    <row r="44" spans="8:10" x14ac:dyDescent="0.35">
      <c r="H44" s="2"/>
      <c r="I44" s="2"/>
      <c r="J44" s="2"/>
    </row>
    <row r="45" spans="8:10" x14ac:dyDescent="0.35">
      <c r="H45" s="2"/>
      <c r="I45" s="2"/>
      <c r="J45" s="2"/>
    </row>
    <row r="46" spans="8:10" x14ac:dyDescent="0.35">
      <c r="H46" s="2"/>
      <c r="J46" s="2"/>
    </row>
    <row r="47" spans="8:10" x14ac:dyDescent="0.35">
      <c r="H47" s="2"/>
      <c r="J47" s="2"/>
    </row>
    <row r="48" spans="8:10" x14ac:dyDescent="0.35">
      <c r="H48" s="2"/>
      <c r="J48" s="2"/>
    </row>
    <row r="49" spans="8:10" x14ac:dyDescent="0.35">
      <c r="H49" s="2"/>
      <c r="J49" s="2"/>
    </row>
    <row r="50" spans="8:10" x14ac:dyDescent="0.35">
      <c r="H50" s="2"/>
      <c r="J50" s="2"/>
    </row>
    <row r="51" spans="8:10" x14ac:dyDescent="0.35">
      <c r="H51" s="2"/>
      <c r="J51" s="2"/>
    </row>
    <row r="52" spans="8:10" x14ac:dyDescent="0.35">
      <c r="H52" s="2"/>
      <c r="J52" s="2"/>
    </row>
    <row r="53" spans="8:10" x14ac:dyDescent="0.35">
      <c r="H53" s="2"/>
      <c r="J53" s="2"/>
    </row>
    <row r="54" spans="8:10" x14ac:dyDescent="0.35">
      <c r="H54" s="2"/>
      <c r="J54" s="2"/>
    </row>
    <row r="55" spans="8:10" x14ac:dyDescent="0.35">
      <c r="H55" s="2"/>
      <c r="J55" s="2"/>
    </row>
    <row r="56" spans="8:10" x14ac:dyDescent="0.35">
      <c r="H56" s="2"/>
      <c r="J56" s="2"/>
    </row>
    <row r="57" spans="8:10" x14ac:dyDescent="0.35">
      <c r="J57" s="2"/>
    </row>
  </sheetData>
  <sheetProtection algorithmName="SHA-512" hashValue="qNb39V6iY5qG9VGwKeFHr/tvJUes5sISspoSodW9VoCbT5KWtfXEZTp1yjjXMcpO4Nuiv9T5mJKZT5Bb2cOorg==" saltValue="lLSxgnLRhUKt/IYc5Zh7EA=="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AG105"/>
  <sheetViews>
    <sheetView workbookViewId="0">
      <pane ySplit="1" topLeftCell="A2" activePane="bottomLeft" state="frozen"/>
      <selection pane="bottomLeft"/>
    </sheetView>
  </sheetViews>
  <sheetFormatPr defaultRowHeight="14.5" x14ac:dyDescent="0.35"/>
  <cols>
    <col min="1" max="1" width="22.26953125" style="18" customWidth="1"/>
    <col min="2" max="10" width="22.26953125" style="24" customWidth="1"/>
    <col min="11" max="12" width="7.7265625" customWidth="1"/>
    <col min="13" max="13" width="15.81640625" bestFit="1" customWidth="1"/>
    <col min="14" max="14" width="7.7265625" customWidth="1"/>
    <col min="15" max="15" width="17.54296875" bestFit="1" customWidth="1"/>
    <col min="16" max="16" width="7.7265625" customWidth="1"/>
    <col min="17" max="17" width="13.81640625" bestFit="1" customWidth="1"/>
    <col min="18" max="18" width="47.453125" bestFit="1" customWidth="1"/>
    <col min="19" max="19" width="7.7265625" customWidth="1"/>
    <col min="20" max="20" width="13.1796875" bestFit="1" customWidth="1"/>
    <col min="21" max="21" width="18.453125" bestFit="1" customWidth="1"/>
    <col min="22" max="22" width="7.7265625" customWidth="1"/>
    <col min="23" max="23" width="22.1796875" bestFit="1" customWidth="1"/>
    <col min="24" max="24" width="48.54296875" bestFit="1" customWidth="1"/>
    <col min="25" max="25" width="7.7265625" customWidth="1"/>
    <col min="26" max="26" width="19.453125" bestFit="1" customWidth="1"/>
    <col min="27" max="27" width="18" bestFit="1" customWidth="1"/>
    <col min="28" max="28" width="7" customWidth="1"/>
    <col min="29" max="29" width="22.453125" bestFit="1" customWidth="1"/>
    <col min="30" max="30" width="26.26953125" bestFit="1" customWidth="1"/>
    <col min="31" max="31" width="6.453125" customWidth="1"/>
    <col min="32" max="32" width="20.7265625" bestFit="1" customWidth="1"/>
    <col min="33" max="33" width="26.453125" customWidth="1"/>
  </cols>
  <sheetData>
    <row r="1" spans="1:33" ht="15.5" x14ac:dyDescent="0.35">
      <c r="A1" s="33" t="s">
        <v>33</v>
      </c>
      <c r="B1" s="33" t="s">
        <v>18</v>
      </c>
      <c r="C1" s="33" t="s">
        <v>35</v>
      </c>
      <c r="D1" s="33" t="s">
        <v>36</v>
      </c>
      <c r="E1" s="33" t="s">
        <v>28</v>
      </c>
      <c r="F1" s="33" t="s">
        <v>38</v>
      </c>
      <c r="G1" s="33" t="s">
        <v>39</v>
      </c>
      <c r="H1" s="33" t="s">
        <v>40</v>
      </c>
      <c r="I1" s="33" t="s">
        <v>41</v>
      </c>
      <c r="J1" s="33" t="s">
        <v>24</v>
      </c>
      <c r="M1" s="33" t="s">
        <v>33</v>
      </c>
      <c r="O1" s="33" t="s">
        <v>102</v>
      </c>
      <c r="P1" s="2"/>
      <c r="Q1" s="33" t="s">
        <v>36</v>
      </c>
      <c r="R1" s="33" t="s">
        <v>103</v>
      </c>
      <c r="T1" s="33" t="s">
        <v>28</v>
      </c>
      <c r="U1" s="33" t="s">
        <v>85</v>
      </c>
      <c r="V1" s="2"/>
      <c r="W1" s="33" t="s">
        <v>38</v>
      </c>
      <c r="X1" s="33" t="s">
        <v>104</v>
      </c>
      <c r="Z1" s="33" t="s">
        <v>39</v>
      </c>
      <c r="AA1" s="33" t="s">
        <v>105</v>
      </c>
      <c r="AC1" s="33" t="s">
        <v>40</v>
      </c>
      <c r="AD1" s="33" t="s">
        <v>106</v>
      </c>
      <c r="AF1" s="33" t="s">
        <v>41</v>
      </c>
      <c r="AG1" s="33" t="s">
        <v>107</v>
      </c>
    </row>
    <row r="2" spans="1:33" x14ac:dyDescent="0.35">
      <c r="B2" s="18"/>
      <c r="C2" s="18"/>
      <c r="M2" s="3">
        <v>201503</v>
      </c>
      <c r="O2" s="3">
        <v>200003</v>
      </c>
      <c r="P2" s="2"/>
      <c r="Q2" s="3">
        <v>1</v>
      </c>
      <c r="R2" s="3" t="s">
        <v>108</v>
      </c>
      <c r="T2" s="3">
        <v>3</v>
      </c>
      <c r="U2" s="3" t="s">
        <v>109</v>
      </c>
      <c r="V2" s="2"/>
      <c r="W2" s="3">
        <v>1</v>
      </c>
      <c r="X2" s="3" t="s">
        <v>110</v>
      </c>
      <c r="Z2" s="3">
        <v>1</v>
      </c>
      <c r="AA2" s="3" t="s">
        <v>111</v>
      </c>
      <c r="AC2" s="3">
        <v>0</v>
      </c>
      <c r="AD2" s="41" t="s">
        <v>112</v>
      </c>
      <c r="AF2" s="3">
        <v>1</v>
      </c>
      <c r="AG2" s="3" t="s">
        <v>113</v>
      </c>
    </row>
    <row r="3" spans="1:33" x14ac:dyDescent="0.35">
      <c r="B3" s="18"/>
      <c r="C3" s="18"/>
      <c r="M3" s="3">
        <v>201506</v>
      </c>
      <c r="O3" s="3">
        <v>200006</v>
      </c>
      <c r="P3" s="2"/>
      <c r="Q3" s="3">
        <v>2</v>
      </c>
      <c r="R3" s="3" t="s">
        <v>114</v>
      </c>
      <c r="T3" s="3">
        <v>4</v>
      </c>
      <c r="U3" s="3" t="s">
        <v>91</v>
      </c>
      <c r="V3" s="2"/>
      <c r="W3" s="3">
        <v>2</v>
      </c>
      <c r="X3" s="3" t="s">
        <v>269</v>
      </c>
      <c r="Z3" s="3">
        <v>2</v>
      </c>
      <c r="AA3" s="3" t="s">
        <v>115</v>
      </c>
      <c r="AC3" s="3">
        <v>1</v>
      </c>
      <c r="AD3" s="3" t="s">
        <v>111</v>
      </c>
      <c r="AF3" s="3">
        <v>2</v>
      </c>
      <c r="AG3" s="3" t="s">
        <v>116</v>
      </c>
    </row>
    <row r="4" spans="1:33" x14ac:dyDescent="0.35">
      <c r="B4" s="18"/>
      <c r="C4" s="18"/>
      <c r="M4" s="3">
        <v>201509</v>
      </c>
      <c r="O4" s="3">
        <v>200009</v>
      </c>
      <c r="P4" s="2"/>
      <c r="Q4" s="3">
        <v>3</v>
      </c>
      <c r="R4" s="3" t="s">
        <v>117</v>
      </c>
      <c r="T4" s="3">
        <v>5</v>
      </c>
      <c r="U4" s="3" t="s">
        <v>92</v>
      </c>
      <c r="V4" s="2"/>
      <c r="W4" s="3">
        <v>3</v>
      </c>
      <c r="X4" s="3" t="s">
        <v>270</v>
      </c>
      <c r="Z4" s="3">
        <v>3</v>
      </c>
      <c r="AA4" s="3" t="s">
        <v>118</v>
      </c>
      <c r="AC4" s="3">
        <v>2</v>
      </c>
      <c r="AD4" s="3" t="s">
        <v>115</v>
      </c>
      <c r="AF4" s="3">
        <v>3</v>
      </c>
      <c r="AG4" s="3" t="s">
        <v>140</v>
      </c>
    </row>
    <row r="5" spans="1:33" x14ac:dyDescent="0.35">
      <c r="B5" s="18"/>
      <c r="C5" s="18"/>
      <c r="M5" s="3">
        <v>201512</v>
      </c>
      <c r="O5" s="3">
        <v>200012</v>
      </c>
      <c r="P5" s="2"/>
      <c r="Q5" s="3">
        <v>4</v>
      </c>
      <c r="R5" s="3" t="s">
        <v>119</v>
      </c>
      <c r="T5" s="3">
        <v>6</v>
      </c>
      <c r="U5" s="3" t="s">
        <v>93</v>
      </c>
      <c r="V5" s="2"/>
      <c r="W5" s="3">
        <v>4</v>
      </c>
      <c r="X5" s="3" t="s">
        <v>271</v>
      </c>
      <c r="Z5" s="3">
        <v>4</v>
      </c>
      <c r="AA5" s="3" t="s">
        <v>120</v>
      </c>
      <c r="AC5" s="3">
        <v>3</v>
      </c>
      <c r="AD5" s="3" t="s">
        <v>118</v>
      </c>
    </row>
    <row r="6" spans="1:33" x14ac:dyDescent="0.35">
      <c r="B6" s="18"/>
      <c r="C6" s="18"/>
      <c r="M6" s="3">
        <v>201603</v>
      </c>
      <c r="O6" s="3">
        <v>200103</v>
      </c>
      <c r="P6" s="2"/>
      <c r="Q6" s="3">
        <v>5</v>
      </c>
      <c r="R6" s="3" t="s">
        <v>121</v>
      </c>
      <c r="T6" s="3">
        <v>7</v>
      </c>
      <c r="U6" s="3" t="s">
        <v>94</v>
      </c>
      <c r="V6" s="2"/>
      <c r="W6" s="3">
        <v>5</v>
      </c>
      <c r="X6" s="3" t="s">
        <v>122</v>
      </c>
      <c r="Z6" s="3">
        <v>5</v>
      </c>
      <c r="AA6" s="3" t="s">
        <v>123</v>
      </c>
      <c r="AC6" s="3">
        <v>4</v>
      </c>
      <c r="AD6" s="3" t="s">
        <v>120</v>
      </c>
    </row>
    <row r="7" spans="1:33" x14ac:dyDescent="0.35">
      <c r="B7" s="18"/>
      <c r="C7" s="18"/>
      <c r="M7" s="3">
        <v>201606</v>
      </c>
      <c r="O7" s="3">
        <v>200106</v>
      </c>
      <c r="P7" s="2"/>
      <c r="Q7" s="3">
        <v>6</v>
      </c>
      <c r="R7" s="3" t="s">
        <v>124</v>
      </c>
      <c r="W7" s="3">
        <v>6</v>
      </c>
      <c r="X7" s="3" t="s">
        <v>125</v>
      </c>
      <c r="Z7" s="3">
        <v>6</v>
      </c>
      <c r="AA7" s="3" t="s">
        <v>126</v>
      </c>
      <c r="AC7" s="3">
        <v>5</v>
      </c>
      <c r="AD7" s="3" t="s">
        <v>123</v>
      </c>
    </row>
    <row r="8" spans="1:33" x14ac:dyDescent="0.35">
      <c r="B8" s="18"/>
      <c r="C8" s="18"/>
      <c r="M8" s="3">
        <v>201609</v>
      </c>
      <c r="O8" s="3">
        <v>200109</v>
      </c>
      <c r="P8" s="2"/>
      <c r="Q8" s="3">
        <v>7</v>
      </c>
      <c r="R8" s="3" t="s">
        <v>127</v>
      </c>
      <c r="W8" s="3">
        <v>7</v>
      </c>
      <c r="X8" s="3" t="s">
        <v>128</v>
      </c>
      <c r="Z8" s="3">
        <v>7</v>
      </c>
      <c r="AA8" s="3" t="s">
        <v>129</v>
      </c>
      <c r="AC8" s="3">
        <v>6</v>
      </c>
      <c r="AD8" s="3" t="s">
        <v>126</v>
      </c>
    </row>
    <row r="9" spans="1:33" x14ac:dyDescent="0.35">
      <c r="B9" s="18"/>
      <c r="C9" s="18"/>
      <c r="M9" s="3">
        <v>201612</v>
      </c>
      <c r="O9" s="3">
        <v>200112</v>
      </c>
      <c r="P9" s="2"/>
      <c r="Q9" s="3">
        <v>8</v>
      </c>
      <c r="R9" s="3" t="s">
        <v>130</v>
      </c>
      <c r="X9" s="60"/>
      <c r="Z9" s="3">
        <v>8</v>
      </c>
      <c r="AA9" s="3" t="s">
        <v>131</v>
      </c>
      <c r="AC9" s="3">
        <v>7</v>
      </c>
      <c r="AD9" s="3" t="s">
        <v>129</v>
      </c>
    </row>
    <row r="10" spans="1:33" x14ac:dyDescent="0.35">
      <c r="B10" s="18"/>
      <c r="C10" s="18"/>
      <c r="M10" s="3">
        <v>201703</v>
      </c>
      <c r="O10" s="3">
        <v>200203</v>
      </c>
      <c r="P10" s="2"/>
      <c r="Q10" s="3">
        <v>9</v>
      </c>
      <c r="R10" s="3" t="s">
        <v>132</v>
      </c>
      <c r="Z10" s="3">
        <v>9</v>
      </c>
      <c r="AA10" s="3" t="s">
        <v>133</v>
      </c>
      <c r="AC10" s="3">
        <v>8</v>
      </c>
      <c r="AD10" s="3" t="s">
        <v>131</v>
      </c>
    </row>
    <row r="11" spans="1:33" x14ac:dyDescent="0.35">
      <c r="B11" s="18"/>
      <c r="C11" s="18"/>
      <c r="M11" s="3">
        <v>201706</v>
      </c>
      <c r="O11" s="3">
        <v>200206</v>
      </c>
      <c r="P11" s="2"/>
      <c r="Q11" s="2"/>
      <c r="R11" s="2"/>
      <c r="Z11" s="3">
        <v>10</v>
      </c>
      <c r="AA11" s="3" t="s">
        <v>134</v>
      </c>
      <c r="AC11" s="3">
        <v>9</v>
      </c>
      <c r="AD11" s="3" t="s">
        <v>133</v>
      </c>
    </row>
    <row r="12" spans="1:33" x14ac:dyDescent="0.35">
      <c r="B12" s="18"/>
      <c r="C12" s="18"/>
      <c r="M12" s="3">
        <v>201709</v>
      </c>
      <c r="O12" s="3">
        <v>200209</v>
      </c>
      <c r="P12" s="2"/>
      <c r="Q12" s="2"/>
      <c r="R12" s="2"/>
      <c r="Z12" s="3">
        <v>11</v>
      </c>
      <c r="AA12" s="3" t="s">
        <v>135</v>
      </c>
      <c r="AC12" s="3">
        <v>10</v>
      </c>
      <c r="AD12" s="3" t="s">
        <v>134</v>
      </c>
    </row>
    <row r="13" spans="1:33" x14ac:dyDescent="0.35">
      <c r="B13" s="18"/>
      <c r="C13" s="18"/>
      <c r="M13" s="3">
        <v>201712</v>
      </c>
      <c r="O13" s="3">
        <v>200212</v>
      </c>
      <c r="P13" s="2"/>
      <c r="Q13" s="2"/>
      <c r="R13" s="2"/>
      <c r="Z13" s="3">
        <v>12</v>
      </c>
      <c r="AA13" s="3" t="s">
        <v>136</v>
      </c>
      <c r="AC13" s="3">
        <v>11</v>
      </c>
      <c r="AD13" s="3" t="s">
        <v>135</v>
      </c>
    </row>
    <row r="14" spans="1:33" x14ac:dyDescent="0.35">
      <c r="B14" s="18"/>
      <c r="C14" s="18"/>
      <c r="M14" s="3">
        <v>201803</v>
      </c>
      <c r="O14" s="3">
        <v>200303</v>
      </c>
      <c r="P14" s="2"/>
      <c r="Q14" s="2"/>
      <c r="R14" s="2"/>
      <c r="Z14" s="3">
        <v>13</v>
      </c>
      <c r="AA14" s="3" t="s">
        <v>137</v>
      </c>
      <c r="AC14" s="3">
        <v>12</v>
      </c>
      <c r="AD14" s="3" t="s">
        <v>136</v>
      </c>
    </row>
    <row r="15" spans="1:33" x14ac:dyDescent="0.35">
      <c r="B15" s="18"/>
      <c r="C15" s="18"/>
      <c r="M15" s="3">
        <v>201806</v>
      </c>
      <c r="O15" s="3">
        <v>200306</v>
      </c>
      <c r="P15" s="2"/>
      <c r="R15" s="2"/>
      <c r="Z15" s="3">
        <v>14</v>
      </c>
      <c r="AA15" s="3" t="s">
        <v>138</v>
      </c>
      <c r="AC15" s="3">
        <v>13</v>
      </c>
      <c r="AD15" s="3" t="s">
        <v>137</v>
      </c>
    </row>
    <row r="16" spans="1:33" x14ac:dyDescent="0.35">
      <c r="B16" s="18"/>
      <c r="C16" s="18"/>
      <c r="K16" s="2"/>
      <c r="M16" s="3">
        <v>201809</v>
      </c>
      <c r="O16" s="3">
        <v>200309</v>
      </c>
      <c r="P16" s="2"/>
      <c r="R16" s="2"/>
      <c r="Z16" s="3">
        <v>15</v>
      </c>
      <c r="AA16" s="3" t="s">
        <v>139</v>
      </c>
      <c r="AC16" s="3">
        <v>14</v>
      </c>
      <c r="AD16" s="3" t="s">
        <v>138</v>
      </c>
    </row>
    <row r="17" spans="2:30" x14ac:dyDescent="0.35">
      <c r="B17" s="18"/>
      <c r="C17" s="18"/>
      <c r="K17" s="2"/>
      <c r="M17" s="3">
        <v>201812</v>
      </c>
      <c r="O17" s="3">
        <v>200312</v>
      </c>
      <c r="P17" s="2"/>
      <c r="Q17" s="2"/>
      <c r="R17" s="2"/>
      <c r="Z17" s="3">
        <v>17</v>
      </c>
      <c r="AA17" s="3" t="s">
        <v>140</v>
      </c>
      <c r="AC17" s="3">
        <v>15</v>
      </c>
      <c r="AD17" s="3" t="s">
        <v>139</v>
      </c>
    </row>
    <row r="18" spans="2:30" x14ac:dyDescent="0.35">
      <c r="B18" s="18"/>
      <c r="C18" s="18"/>
      <c r="M18" s="3">
        <v>201903</v>
      </c>
      <c r="O18" s="3">
        <v>200403</v>
      </c>
      <c r="P18" s="2"/>
      <c r="Q18" s="2"/>
      <c r="R18" s="2"/>
      <c r="AC18" s="3">
        <v>17</v>
      </c>
      <c r="AD18" s="3" t="s">
        <v>140</v>
      </c>
    </row>
    <row r="19" spans="2:30" x14ac:dyDescent="0.35">
      <c r="B19" s="18"/>
      <c r="C19" s="18"/>
      <c r="M19" s="3">
        <v>201906</v>
      </c>
      <c r="O19" s="3">
        <v>200406</v>
      </c>
      <c r="P19" s="2"/>
      <c r="Q19" s="2"/>
      <c r="R19" s="2"/>
    </row>
    <row r="20" spans="2:30" x14ac:dyDescent="0.35">
      <c r="B20" s="18"/>
      <c r="C20" s="18"/>
      <c r="M20" s="3">
        <v>201909</v>
      </c>
      <c r="O20" s="3">
        <v>200409</v>
      </c>
      <c r="P20" s="2"/>
      <c r="Q20" s="2"/>
      <c r="R20" s="2"/>
    </row>
    <row r="21" spans="2:30" x14ac:dyDescent="0.35">
      <c r="B21" s="18"/>
      <c r="C21" s="18"/>
      <c r="M21" s="3">
        <v>201912</v>
      </c>
      <c r="O21" s="3">
        <v>200412</v>
      </c>
      <c r="P21" s="2"/>
      <c r="Q21" s="2"/>
      <c r="R21" s="2"/>
    </row>
    <row r="22" spans="2:30" x14ac:dyDescent="0.35">
      <c r="B22" s="18"/>
      <c r="C22" s="18"/>
      <c r="M22" s="3">
        <v>202003</v>
      </c>
      <c r="O22" s="3">
        <v>200503</v>
      </c>
      <c r="P22" s="2"/>
      <c r="Q22" s="2"/>
      <c r="R22" s="2"/>
    </row>
    <row r="23" spans="2:30" x14ac:dyDescent="0.35">
      <c r="M23" s="3">
        <v>202006</v>
      </c>
      <c r="O23" s="3">
        <v>200506</v>
      </c>
      <c r="P23" s="2"/>
      <c r="Q23" s="2"/>
      <c r="R23" s="2"/>
    </row>
    <row r="24" spans="2:30" x14ac:dyDescent="0.35">
      <c r="M24" s="3">
        <v>202009</v>
      </c>
      <c r="O24" s="3">
        <v>200509</v>
      </c>
      <c r="P24" s="2"/>
      <c r="Q24" s="2"/>
      <c r="R24" s="2"/>
    </row>
    <row r="25" spans="2:30" x14ac:dyDescent="0.35">
      <c r="M25" s="3">
        <v>202012</v>
      </c>
      <c r="O25" s="3">
        <v>200512</v>
      </c>
    </row>
    <row r="26" spans="2:30" x14ac:dyDescent="0.35">
      <c r="M26" s="3">
        <v>202103</v>
      </c>
      <c r="O26" s="3">
        <v>200603</v>
      </c>
    </row>
    <row r="27" spans="2:30" x14ac:dyDescent="0.35">
      <c r="M27" s="3">
        <v>202106</v>
      </c>
      <c r="O27" s="3">
        <v>200606</v>
      </c>
    </row>
    <row r="28" spans="2:30" x14ac:dyDescent="0.35">
      <c r="M28" s="3">
        <v>202109</v>
      </c>
      <c r="O28" s="3">
        <v>200609</v>
      </c>
    </row>
    <row r="29" spans="2:30" x14ac:dyDescent="0.35">
      <c r="M29" s="3">
        <v>202112</v>
      </c>
      <c r="O29" s="3">
        <v>200612</v>
      </c>
    </row>
    <row r="30" spans="2:30" x14ac:dyDescent="0.35">
      <c r="M30" s="3">
        <v>202203</v>
      </c>
      <c r="O30" s="3">
        <v>200703</v>
      </c>
    </row>
    <row r="31" spans="2:30" x14ac:dyDescent="0.35">
      <c r="M31" s="3">
        <v>202206</v>
      </c>
      <c r="O31" s="3">
        <v>200706</v>
      </c>
    </row>
    <row r="32" spans="2:30" x14ac:dyDescent="0.35">
      <c r="M32" s="3">
        <v>202209</v>
      </c>
      <c r="O32" s="3">
        <v>200709</v>
      </c>
    </row>
    <row r="33" spans="13:15" x14ac:dyDescent="0.35">
      <c r="M33" s="3">
        <v>202212</v>
      </c>
      <c r="O33" s="3">
        <v>200712</v>
      </c>
    </row>
    <row r="34" spans="13:15" x14ac:dyDescent="0.35">
      <c r="M34" s="3">
        <v>202303</v>
      </c>
      <c r="O34" s="3">
        <v>200803</v>
      </c>
    </row>
    <row r="35" spans="13:15" x14ac:dyDescent="0.35">
      <c r="M35" s="3">
        <v>202306</v>
      </c>
      <c r="O35" s="3">
        <v>200806</v>
      </c>
    </row>
    <row r="36" spans="13:15" x14ac:dyDescent="0.35">
      <c r="M36" s="3">
        <v>202309</v>
      </c>
      <c r="O36" s="3">
        <v>200809</v>
      </c>
    </row>
    <row r="37" spans="13:15" x14ac:dyDescent="0.35">
      <c r="M37" s="3">
        <v>202312</v>
      </c>
      <c r="O37" s="3">
        <v>200812</v>
      </c>
    </row>
    <row r="38" spans="13:15" x14ac:dyDescent="0.35">
      <c r="M38" s="3">
        <v>202403</v>
      </c>
      <c r="O38" s="3">
        <v>200903</v>
      </c>
    </row>
    <row r="39" spans="13:15" x14ac:dyDescent="0.35">
      <c r="M39" s="3">
        <v>202406</v>
      </c>
      <c r="O39" s="3">
        <v>200906</v>
      </c>
    </row>
    <row r="40" spans="13:15" x14ac:dyDescent="0.35">
      <c r="M40" s="3">
        <v>202409</v>
      </c>
      <c r="O40" s="3">
        <v>200909</v>
      </c>
    </row>
    <row r="41" spans="13:15" x14ac:dyDescent="0.35">
      <c r="M41" s="3">
        <v>202412</v>
      </c>
      <c r="O41" s="3">
        <v>200912</v>
      </c>
    </row>
    <row r="42" spans="13:15" x14ac:dyDescent="0.35">
      <c r="M42" s="3">
        <v>202503</v>
      </c>
      <c r="O42" s="3">
        <v>201003</v>
      </c>
    </row>
    <row r="43" spans="13:15" x14ac:dyDescent="0.35">
      <c r="M43" s="3">
        <v>202506</v>
      </c>
      <c r="O43" s="3">
        <v>201006</v>
      </c>
    </row>
    <row r="44" spans="13:15" x14ac:dyDescent="0.35">
      <c r="M44" s="3">
        <v>202509</v>
      </c>
      <c r="O44" s="3">
        <v>201009</v>
      </c>
    </row>
    <row r="45" spans="13:15" x14ac:dyDescent="0.35">
      <c r="M45" s="3">
        <v>202512</v>
      </c>
      <c r="O45" s="3">
        <v>201012</v>
      </c>
    </row>
    <row r="46" spans="13:15" x14ac:dyDescent="0.35">
      <c r="O46" s="3">
        <v>201103</v>
      </c>
    </row>
    <row r="47" spans="13:15" x14ac:dyDescent="0.35">
      <c r="O47" s="3">
        <v>201106</v>
      </c>
    </row>
    <row r="48" spans="13:15" x14ac:dyDescent="0.35">
      <c r="O48" s="3">
        <v>201109</v>
      </c>
    </row>
    <row r="49" spans="15:15" x14ac:dyDescent="0.35">
      <c r="O49" s="3">
        <v>201112</v>
      </c>
    </row>
    <row r="50" spans="15:15" x14ac:dyDescent="0.35">
      <c r="O50" s="3">
        <v>201203</v>
      </c>
    </row>
    <row r="51" spans="15:15" x14ac:dyDescent="0.35">
      <c r="O51" s="3">
        <v>201206</v>
      </c>
    </row>
    <row r="52" spans="15:15" x14ac:dyDescent="0.35">
      <c r="O52" s="3">
        <v>201209</v>
      </c>
    </row>
    <row r="53" spans="15:15" x14ac:dyDescent="0.35">
      <c r="O53" s="3">
        <v>201212</v>
      </c>
    </row>
    <row r="54" spans="15:15" x14ac:dyDescent="0.35">
      <c r="O54" s="3">
        <v>201303</v>
      </c>
    </row>
    <row r="55" spans="15:15" x14ac:dyDescent="0.35">
      <c r="O55" s="3">
        <v>201306</v>
      </c>
    </row>
    <row r="56" spans="15:15" x14ac:dyDescent="0.35">
      <c r="O56" s="3">
        <v>201309</v>
      </c>
    </row>
    <row r="57" spans="15:15" x14ac:dyDescent="0.35">
      <c r="O57" s="3">
        <v>201312</v>
      </c>
    </row>
    <row r="58" spans="15:15" x14ac:dyDescent="0.35">
      <c r="O58" s="3">
        <v>201403</v>
      </c>
    </row>
    <row r="59" spans="15:15" x14ac:dyDescent="0.35">
      <c r="O59" s="3">
        <v>201406</v>
      </c>
    </row>
    <row r="60" spans="15:15" x14ac:dyDescent="0.35">
      <c r="O60" s="3">
        <v>201409</v>
      </c>
    </row>
    <row r="61" spans="15:15" x14ac:dyDescent="0.35">
      <c r="O61" s="3">
        <v>201412</v>
      </c>
    </row>
    <row r="62" spans="15:15" x14ac:dyDescent="0.35">
      <c r="O62" s="3">
        <v>201503</v>
      </c>
    </row>
    <row r="63" spans="15:15" x14ac:dyDescent="0.35">
      <c r="O63" s="3">
        <v>201506</v>
      </c>
    </row>
    <row r="64" spans="15:15" x14ac:dyDescent="0.35">
      <c r="O64" s="3">
        <v>201509</v>
      </c>
    </row>
    <row r="65" spans="15:15" x14ac:dyDescent="0.35">
      <c r="O65" s="3">
        <v>201512</v>
      </c>
    </row>
    <row r="66" spans="15:15" x14ac:dyDescent="0.35">
      <c r="O66" s="3">
        <v>201603</v>
      </c>
    </row>
    <row r="67" spans="15:15" x14ac:dyDescent="0.35">
      <c r="O67" s="3">
        <v>201606</v>
      </c>
    </row>
    <row r="68" spans="15:15" x14ac:dyDescent="0.35">
      <c r="O68" s="3">
        <v>201609</v>
      </c>
    </row>
    <row r="69" spans="15:15" x14ac:dyDescent="0.35">
      <c r="O69" s="3">
        <v>201612</v>
      </c>
    </row>
    <row r="70" spans="15:15" x14ac:dyDescent="0.35">
      <c r="O70" s="3">
        <v>201703</v>
      </c>
    </row>
    <row r="71" spans="15:15" x14ac:dyDescent="0.35">
      <c r="O71" s="3">
        <v>201706</v>
      </c>
    </row>
    <row r="72" spans="15:15" x14ac:dyDescent="0.35">
      <c r="O72" s="3">
        <v>201709</v>
      </c>
    </row>
    <row r="73" spans="15:15" x14ac:dyDescent="0.35">
      <c r="O73" s="3">
        <v>201712</v>
      </c>
    </row>
    <row r="74" spans="15:15" x14ac:dyDescent="0.35">
      <c r="O74" s="3">
        <v>201803</v>
      </c>
    </row>
    <row r="75" spans="15:15" x14ac:dyDescent="0.35">
      <c r="O75" s="3">
        <v>201806</v>
      </c>
    </row>
    <row r="76" spans="15:15" x14ac:dyDescent="0.35">
      <c r="O76" s="3">
        <v>201809</v>
      </c>
    </row>
    <row r="77" spans="15:15" x14ac:dyDescent="0.35">
      <c r="O77" s="3">
        <v>201812</v>
      </c>
    </row>
    <row r="78" spans="15:15" x14ac:dyDescent="0.35">
      <c r="O78" s="3">
        <v>201903</v>
      </c>
    </row>
    <row r="79" spans="15:15" x14ac:dyDescent="0.35">
      <c r="O79" s="3">
        <v>201906</v>
      </c>
    </row>
    <row r="80" spans="15:15" x14ac:dyDescent="0.35">
      <c r="O80" s="3">
        <v>201909</v>
      </c>
    </row>
    <row r="81" spans="15:15" x14ac:dyDescent="0.35">
      <c r="O81" s="3">
        <v>201912</v>
      </c>
    </row>
    <row r="82" spans="15:15" x14ac:dyDescent="0.35">
      <c r="O82" s="3">
        <v>202003</v>
      </c>
    </row>
    <row r="83" spans="15:15" x14ac:dyDescent="0.35">
      <c r="O83" s="3">
        <v>202006</v>
      </c>
    </row>
    <row r="84" spans="15:15" x14ac:dyDescent="0.35">
      <c r="O84" s="3">
        <v>202009</v>
      </c>
    </row>
    <row r="85" spans="15:15" x14ac:dyDescent="0.35">
      <c r="O85" s="3">
        <v>202012</v>
      </c>
    </row>
    <row r="86" spans="15:15" x14ac:dyDescent="0.35">
      <c r="O86" s="3">
        <v>202103</v>
      </c>
    </row>
    <row r="87" spans="15:15" x14ac:dyDescent="0.35">
      <c r="O87" s="3">
        <v>202106</v>
      </c>
    </row>
    <row r="88" spans="15:15" x14ac:dyDescent="0.35">
      <c r="O88" s="3">
        <v>202109</v>
      </c>
    </row>
    <row r="89" spans="15:15" x14ac:dyDescent="0.35">
      <c r="O89" s="3">
        <v>202112</v>
      </c>
    </row>
    <row r="90" spans="15:15" x14ac:dyDescent="0.35">
      <c r="O90" s="3">
        <v>202203</v>
      </c>
    </row>
    <row r="91" spans="15:15" x14ac:dyDescent="0.35">
      <c r="O91" s="3">
        <v>202206</v>
      </c>
    </row>
    <row r="92" spans="15:15" x14ac:dyDescent="0.35">
      <c r="O92" s="3">
        <v>202209</v>
      </c>
    </row>
    <row r="93" spans="15:15" x14ac:dyDescent="0.35">
      <c r="O93" s="3">
        <v>202212</v>
      </c>
    </row>
    <row r="94" spans="15:15" x14ac:dyDescent="0.35">
      <c r="O94" s="3">
        <v>202303</v>
      </c>
    </row>
    <row r="95" spans="15:15" x14ac:dyDescent="0.35">
      <c r="O95" s="3">
        <v>202306</v>
      </c>
    </row>
    <row r="96" spans="15:15" x14ac:dyDescent="0.35">
      <c r="O96" s="3">
        <v>202309</v>
      </c>
    </row>
    <row r="97" spans="15:15" x14ac:dyDescent="0.35">
      <c r="O97" s="3">
        <v>202312</v>
      </c>
    </row>
    <row r="98" spans="15:15" x14ac:dyDescent="0.35">
      <c r="O98" s="3">
        <v>202403</v>
      </c>
    </row>
    <row r="99" spans="15:15" x14ac:dyDescent="0.35">
      <c r="O99" s="3">
        <v>202406</v>
      </c>
    </row>
    <row r="100" spans="15:15" x14ac:dyDescent="0.35">
      <c r="O100" s="3">
        <v>202409</v>
      </c>
    </row>
    <row r="101" spans="15:15" x14ac:dyDescent="0.35">
      <c r="O101" s="3">
        <v>202412</v>
      </c>
    </row>
    <row r="102" spans="15:15" x14ac:dyDescent="0.35">
      <c r="O102" s="3">
        <v>202503</v>
      </c>
    </row>
    <row r="103" spans="15:15" x14ac:dyDescent="0.35">
      <c r="O103" s="3">
        <v>202506</v>
      </c>
    </row>
    <row r="104" spans="15:15" x14ac:dyDescent="0.35">
      <c r="O104" s="3">
        <v>202509</v>
      </c>
    </row>
    <row r="105" spans="15:15" x14ac:dyDescent="0.35">
      <c r="O105" s="3">
        <v>202512</v>
      </c>
    </row>
  </sheetData>
  <sheetProtection algorithmName="SHA-512" hashValue="nPtPDYjuu9hP6HkLLz4PAXmbZ1dhERHlf3VfhMyfgh//MDT81zywTq5EKSYxLsgxqae1bcmDR4AA5NzQ0J5InA==" saltValue="nPT+E64sgYmzipnSxjee3A=="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A1:F3"/>
  <sheetViews>
    <sheetView workbookViewId="0">
      <pane ySplit="1" topLeftCell="A2" activePane="bottomLeft" state="frozen"/>
      <selection pane="bottomLeft"/>
    </sheetView>
  </sheetViews>
  <sheetFormatPr defaultRowHeight="14.5" x14ac:dyDescent="0.35"/>
  <cols>
    <col min="1" max="1" width="18" style="2" customWidth="1"/>
    <col min="2" max="3" width="7.7265625" customWidth="1"/>
    <col min="4" max="4" width="17.1796875" customWidth="1"/>
    <col min="5" max="5" width="21.81640625" customWidth="1"/>
    <col min="6" max="6" width="7.7265625" customWidth="1"/>
  </cols>
  <sheetData>
    <row r="1" spans="1:6" ht="15.5" x14ac:dyDescent="0.35">
      <c r="A1" s="33" t="s">
        <v>42</v>
      </c>
      <c r="D1" s="33" t="s">
        <v>42</v>
      </c>
      <c r="E1" s="33" t="s">
        <v>141</v>
      </c>
    </row>
    <row r="2" spans="1:6" x14ac:dyDescent="0.35">
      <c r="A2" s="38"/>
      <c r="D2" s="3">
        <v>1</v>
      </c>
      <c r="E2" s="3" t="s">
        <v>142</v>
      </c>
      <c r="F2" s="2"/>
    </row>
    <row r="3" spans="1:6" x14ac:dyDescent="0.35">
      <c r="D3" s="3">
        <v>2</v>
      </c>
      <c r="E3" s="3" t="s">
        <v>143</v>
      </c>
      <c r="F3" s="2"/>
    </row>
  </sheetData>
  <sheetProtection algorithmName="SHA-512" hashValue="ociT2i4jizDGFGIKQeDa6sQ7jIQqVsOvLsQorSwRGHaaBSE3IwrQ9YhjXEOdv7FLhyzXA4QWWDfT1uNyHI8rVw==" saltValue="oDZjkgHKwDAmsHQNb0aOew=="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autoPageBreaks="0"/>
  </sheetPr>
  <dimension ref="A1:L87"/>
  <sheetViews>
    <sheetView zoomScale="90" zoomScaleNormal="90" workbookViewId="0">
      <pane ySplit="1" topLeftCell="A2" activePane="bottomLeft" state="frozen"/>
      <selection pane="bottomLeft"/>
    </sheetView>
  </sheetViews>
  <sheetFormatPr defaultRowHeight="14.5" x14ac:dyDescent="0.35"/>
  <cols>
    <col min="1" max="1" width="18.81640625" style="18" bestFit="1" customWidth="1"/>
    <col min="2" max="2" width="15.81640625" style="18" customWidth="1"/>
    <col min="3" max="3" width="15.81640625" style="24" customWidth="1"/>
    <col min="4" max="5" width="7.7265625" customWidth="1"/>
    <col min="6" max="6" width="18.81640625" style="2" bestFit="1" customWidth="1"/>
    <col min="7" max="7" width="23.1796875" style="58" customWidth="1"/>
    <col min="8" max="8" width="55.26953125" style="2" customWidth="1"/>
    <col min="9" max="9" width="68.54296875" style="2" customWidth="1"/>
    <col min="10" max="10" width="33.26953125" style="2" bestFit="1" customWidth="1"/>
    <col min="11" max="11" width="7.7265625" customWidth="1"/>
  </cols>
  <sheetData>
    <row r="1" spans="1:12" ht="31" x14ac:dyDescent="0.35">
      <c r="A1" s="33" t="s">
        <v>44</v>
      </c>
      <c r="B1" s="33" t="s">
        <v>46</v>
      </c>
      <c r="C1" s="33" t="s">
        <v>24</v>
      </c>
      <c r="F1" s="33" t="s">
        <v>44</v>
      </c>
      <c r="G1" s="56" t="s">
        <v>245</v>
      </c>
      <c r="H1" s="33" t="s">
        <v>74</v>
      </c>
      <c r="I1" s="33" t="s">
        <v>144</v>
      </c>
      <c r="J1" s="36" t="s">
        <v>145</v>
      </c>
      <c r="L1" s="36" t="s">
        <v>46</v>
      </c>
    </row>
    <row r="2" spans="1:12" x14ac:dyDescent="0.35">
      <c r="C2" s="18"/>
      <c r="F2" s="37">
        <v>1</v>
      </c>
      <c r="G2" s="57" t="s">
        <v>243</v>
      </c>
      <c r="H2" s="37" t="s">
        <v>146</v>
      </c>
      <c r="I2" s="37" t="s">
        <v>82</v>
      </c>
      <c r="J2" s="3"/>
      <c r="L2" s="3">
        <v>2011</v>
      </c>
    </row>
    <row r="3" spans="1:12" x14ac:dyDescent="0.35">
      <c r="C3" s="18"/>
      <c r="F3" s="37">
        <v>2</v>
      </c>
      <c r="G3" s="57" t="s">
        <v>243</v>
      </c>
      <c r="H3" s="37" t="s">
        <v>146</v>
      </c>
      <c r="I3" s="37" t="s">
        <v>147</v>
      </c>
      <c r="J3" s="3"/>
      <c r="L3" s="3">
        <v>2012</v>
      </c>
    </row>
    <row r="4" spans="1:12" x14ac:dyDescent="0.35">
      <c r="F4" s="37">
        <v>3</v>
      </c>
      <c r="G4" s="57" t="s">
        <v>243</v>
      </c>
      <c r="H4" s="37" t="s">
        <v>146</v>
      </c>
      <c r="I4" s="37" t="s">
        <v>75</v>
      </c>
      <c r="J4" s="3" t="s">
        <v>148</v>
      </c>
      <c r="L4" s="3">
        <v>2013</v>
      </c>
    </row>
    <row r="5" spans="1:12" x14ac:dyDescent="0.35">
      <c r="F5" s="37">
        <v>4</v>
      </c>
      <c r="G5" s="57" t="s">
        <v>243</v>
      </c>
      <c r="H5" s="37" t="s">
        <v>146</v>
      </c>
      <c r="I5" s="37" t="s">
        <v>149</v>
      </c>
      <c r="J5" s="3"/>
      <c r="L5" s="3">
        <v>2014</v>
      </c>
    </row>
    <row r="6" spans="1:12" x14ac:dyDescent="0.35">
      <c r="F6" s="37">
        <v>5</v>
      </c>
      <c r="G6" s="57" t="s">
        <v>243</v>
      </c>
      <c r="H6" s="37" t="s">
        <v>146</v>
      </c>
      <c r="I6" s="37" t="s">
        <v>150</v>
      </c>
      <c r="J6" s="3"/>
      <c r="L6" s="3">
        <v>2015</v>
      </c>
    </row>
    <row r="7" spans="1:12" x14ac:dyDescent="0.35">
      <c r="F7" s="37">
        <v>6</v>
      </c>
      <c r="G7" s="57" t="s">
        <v>243</v>
      </c>
      <c r="H7" s="37" t="s">
        <v>146</v>
      </c>
      <c r="I7" s="37" t="s">
        <v>151</v>
      </c>
      <c r="J7" s="3"/>
      <c r="L7" s="3">
        <v>2016</v>
      </c>
    </row>
    <row r="8" spans="1:12" x14ac:dyDescent="0.35">
      <c r="F8" s="37">
        <v>7</v>
      </c>
      <c r="G8" s="57" t="s">
        <v>243</v>
      </c>
      <c r="H8" s="37" t="s">
        <v>146</v>
      </c>
      <c r="I8" s="37" t="s">
        <v>152</v>
      </c>
      <c r="J8" s="3"/>
      <c r="L8" s="3">
        <v>2017</v>
      </c>
    </row>
    <row r="9" spans="1:12" x14ac:dyDescent="0.35">
      <c r="F9" s="37">
        <v>8</v>
      </c>
      <c r="G9" s="57" t="s">
        <v>243</v>
      </c>
      <c r="H9" s="37" t="s">
        <v>146</v>
      </c>
      <c r="I9" s="37" t="s">
        <v>153</v>
      </c>
      <c r="J9" s="3"/>
      <c r="L9" s="3">
        <v>2018</v>
      </c>
    </row>
    <row r="10" spans="1:12" x14ac:dyDescent="0.35">
      <c r="F10" s="37">
        <v>9</v>
      </c>
      <c r="G10" s="57" t="s">
        <v>243</v>
      </c>
      <c r="H10" s="37" t="s">
        <v>146</v>
      </c>
      <c r="I10" s="37" t="s">
        <v>154</v>
      </c>
      <c r="J10" s="3"/>
      <c r="L10" s="3">
        <v>2019</v>
      </c>
    </row>
    <row r="11" spans="1:12" x14ac:dyDescent="0.35">
      <c r="F11" s="37">
        <v>10</v>
      </c>
      <c r="G11" s="57" t="s">
        <v>243</v>
      </c>
      <c r="H11" s="37" t="s">
        <v>146</v>
      </c>
      <c r="I11" s="37" t="s">
        <v>155</v>
      </c>
      <c r="J11" s="3"/>
      <c r="L11" s="3">
        <v>2020</v>
      </c>
    </row>
    <row r="12" spans="1:12" x14ac:dyDescent="0.35">
      <c r="F12" s="37">
        <v>11</v>
      </c>
      <c r="G12" s="57" t="s">
        <v>243</v>
      </c>
      <c r="H12" s="37" t="s">
        <v>146</v>
      </c>
      <c r="I12" s="37" t="s">
        <v>156</v>
      </c>
      <c r="J12" s="3"/>
      <c r="L12" s="3">
        <v>2021</v>
      </c>
    </row>
    <row r="13" spans="1:12" x14ac:dyDescent="0.35">
      <c r="F13" s="37">
        <v>12</v>
      </c>
      <c r="G13" s="57" t="s">
        <v>243</v>
      </c>
      <c r="H13" s="37" t="s">
        <v>146</v>
      </c>
      <c r="I13" s="37" t="s">
        <v>157</v>
      </c>
      <c r="J13" s="3" t="s">
        <v>158</v>
      </c>
      <c r="L13" s="3">
        <v>2022</v>
      </c>
    </row>
    <row r="14" spans="1:12" x14ac:dyDescent="0.35">
      <c r="F14" s="37">
        <v>13</v>
      </c>
      <c r="G14" s="57" t="s">
        <v>243</v>
      </c>
      <c r="H14" s="37" t="s">
        <v>146</v>
      </c>
      <c r="I14" s="37" t="s">
        <v>159</v>
      </c>
      <c r="J14" s="3" t="s">
        <v>274</v>
      </c>
      <c r="L14" s="3">
        <v>2023</v>
      </c>
    </row>
    <row r="15" spans="1:12" x14ac:dyDescent="0.35">
      <c r="F15" s="37">
        <v>14</v>
      </c>
      <c r="G15" s="57" t="s">
        <v>243</v>
      </c>
      <c r="H15" s="37" t="s">
        <v>160</v>
      </c>
      <c r="I15" s="37" t="s">
        <v>161</v>
      </c>
      <c r="J15" s="3" t="s">
        <v>246</v>
      </c>
      <c r="L15" s="3">
        <v>2024</v>
      </c>
    </row>
    <row r="16" spans="1:12" x14ac:dyDescent="0.35">
      <c r="F16" s="37">
        <v>15</v>
      </c>
      <c r="G16" s="57" t="s">
        <v>243</v>
      </c>
      <c r="H16" s="37" t="s">
        <v>160</v>
      </c>
      <c r="I16" s="37" t="s">
        <v>162</v>
      </c>
      <c r="J16" s="3" t="s">
        <v>275</v>
      </c>
      <c r="L16" s="3">
        <v>2025</v>
      </c>
    </row>
    <row r="17" spans="6:10" x14ac:dyDescent="0.35">
      <c r="F17" s="37">
        <v>16</v>
      </c>
      <c r="G17" s="57" t="s">
        <v>243</v>
      </c>
      <c r="H17" s="37" t="s">
        <v>160</v>
      </c>
      <c r="I17" s="37" t="s">
        <v>163</v>
      </c>
      <c r="J17" s="3"/>
    </row>
    <row r="18" spans="6:10" x14ac:dyDescent="0.35">
      <c r="F18" s="37">
        <v>17</v>
      </c>
      <c r="G18" s="57" t="s">
        <v>243</v>
      </c>
      <c r="H18" s="37" t="s">
        <v>160</v>
      </c>
      <c r="I18" s="37" t="s">
        <v>164</v>
      </c>
      <c r="J18" s="3"/>
    </row>
    <row r="19" spans="6:10" x14ac:dyDescent="0.35">
      <c r="F19" s="37">
        <v>18</v>
      </c>
      <c r="G19" s="57" t="s">
        <v>243</v>
      </c>
      <c r="H19" s="37" t="s">
        <v>160</v>
      </c>
      <c r="I19" s="37" t="s">
        <v>165</v>
      </c>
      <c r="J19" s="3"/>
    </row>
    <row r="20" spans="6:10" x14ac:dyDescent="0.35">
      <c r="F20" s="37">
        <v>19</v>
      </c>
      <c r="G20" s="57" t="s">
        <v>243</v>
      </c>
      <c r="H20" s="37" t="s">
        <v>160</v>
      </c>
      <c r="I20" s="37" t="s">
        <v>166</v>
      </c>
      <c r="J20" s="3" t="s">
        <v>167</v>
      </c>
    </row>
    <row r="21" spans="6:10" x14ac:dyDescent="0.35">
      <c r="F21" s="37">
        <v>20</v>
      </c>
      <c r="G21" s="57" t="s">
        <v>243</v>
      </c>
      <c r="H21" s="37" t="s">
        <v>160</v>
      </c>
      <c r="I21" s="37" t="s">
        <v>168</v>
      </c>
      <c r="J21" s="3" t="s">
        <v>169</v>
      </c>
    </row>
    <row r="22" spans="6:10" x14ac:dyDescent="0.35">
      <c r="F22" s="37">
        <v>21</v>
      </c>
      <c r="G22" s="57" t="s">
        <v>243</v>
      </c>
      <c r="H22" s="37" t="s">
        <v>160</v>
      </c>
      <c r="I22" s="37" t="s">
        <v>170</v>
      </c>
      <c r="J22" s="3"/>
    </row>
    <row r="23" spans="6:10" x14ac:dyDescent="0.35">
      <c r="F23" s="37">
        <v>22</v>
      </c>
      <c r="G23" s="57" t="s">
        <v>243</v>
      </c>
      <c r="H23" s="37" t="s">
        <v>160</v>
      </c>
      <c r="I23" s="37" t="s">
        <v>171</v>
      </c>
      <c r="J23" s="3"/>
    </row>
    <row r="24" spans="6:10" x14ac:dyDescent="0.35">
      <c r="F24" s="37">
        <v>23</v>
      </c>
      <c r="G24" s="57" t="s">
        <v>244</v>
      </c>
      <c r="H24" s="37" t="s">
        <v>160</v>
      </c>
      <c r="I24" s="37" t="s">
        <v>172</v>
      </c>
      <c r="J24" s="3" t="s">
        <v>196</v>
      </c>
    </row>
    <row r="25" spans="6:10" x14ac:dyDescent="0.35">
      <c r="F25" s="37">
        <v>24</v>
      </c>
      <c r="G25" s="57" t="s">
        <v>243</v>
      </c>
      <c r="H25" s="37" t="s">
        <v>160</v>
      </c>
      <c r="I25" s="37" t="s">
        <v>173</v>
      </c>
      <c r="J25" s="3"/>
    </row>
    <row r="26" spans="6:10" x14ac:dyDescent="0.35">
      <c r="F26" s="37">
        <v>25</v>
      </c>
      <c r="G26" s="57" t="s">
        <v>243</v>
      </c>
      <c r="H26" s="37" t="s">
        <v>160</v>
      </c>
      <c r="I26" s="37" t="s">
        <v>174</v>
      </c>
      <c r="J26" s="3"/>
    </row>
    <row r="27" spans="6:10" x14ac:dyDescent="0.35">
      <c r="F27" s="37">
        <v>26</v>
      </c>
      <c r="G27" s="57" t="s">
        <v>243</v>
      </c>
      <c r="H27" s="37" t="s">
        <v>160</v>
      </c>
      <c r="I27" s="37" t="s">
        <v>175</v>
      </c>
      <c r="J27" s="3" t="s">
        <v>195</v>
      </c>
    </row>
    <row r="28" spans="6:10" x14ac:dyDescent="0.35">
      <c r="F28" s="37">
        <v>27</v>
      </c>
      <c r="G28" s="57" t="s">
        <v>244</v>
      </c>
      <c r="H28" s="37" t="s">
        <v>160</v>
      </c>
      <c r="I28" s="37" t="s">
        <v>176</v>
      </c>
      <c r="J28" s="3" t="s">
        <v>177</v>
      </c>
    </row>
    <row r="29" spans="6:10" x14ac:dyDescent="0.35">
      <c r="F29" s="37">
        <v>28</v>
      </c>
      <c r="G29" s="57" t="s">
        <v>243</v>
      </c>
      <c r="H29" s="37" t="s">
        <v>160</v>
      </c>
      <c r="I29" s="37" t="s">
        <v>178</v>
      </c>
      <c r="J29" s="3" t="s">
        <v>276</v>
      </c>
    </row>
    <row r="30" spans="6:10" x14ac:dyDescent="0.35">
      <c r="F30" s="37">
        <v>29</v>
      </c>
      <c r="G30" s="57" t="s">
        <v>243</v>
      </c>
      <c r="H30" s="37" t="s">
        <v>160</v>
      </c>
      <c r="I30" s="37" t="s">
        <v>179</v>
      </c>
      <c r="J30" s="3"/>
    </row>
    <row r="31" spans="6:10" x14ac:dyDescent="0.35">
      <c r="F31" s="37">
        <v>30</v>
      </c>
      <c r="G31" s="57" t="s">
        <v>243</v>
      </c>
      <c r="H31" s="37" t="s">
        <v>160</v>
      </c>
      <c r="I31" s="37" t="s">
        <v>180</v>
      </c>
      <c r="J31" s="3"/>
    </row>
    <row r="32" spans="6:10" x14ac:dyDescent="0.35">
      <c r="F32" s="37">
        <v>31</v>
      </c>
      <c r="G32" s="57" t="s">
        <v>243</v>
      </c>
      <c r="H32" s="37" t="s">
        <v>160</v>
      </c>
      <c r="I32" s="37" t="s">
        <v>190</v>
      </c>
      <c r="J32" s="3"/>
    </row>
    <row r="33" spans="6:10" x14ac:dyDescent="0.35">
      <c r="F33" s="37">
        <v>32</v>
      </c>
      <c r="G33" s="57" t="s">
        <v>243</v>
      </c>
      <c r="H33" s="37" t="s">
        <v>160</v>
      </c>
      <c r="I33" s="37" t="s">
        <v>181</v>
      </c>
      <c r="J33" s="3"/>
    </row>
    <row r="34" spans="6:10" x14ac:dyDescent="0.35">
      <c r="F34" s="37">
        <v>33</v>
      </c>
      <c r="G34" s="57" t="s">
        <v>243</v>
      </c>
      <c r="H34" s="37" t="s">
        <v>160</v>
      </c>
      <c r="I34" s="37" t="s">
        <v>182</v>
      </c>
      <c r="J34" s="3"/>
    </row>
    <row r="35" spans="6:10" x14ac:dyDescent="0.35">
      <c r="F35" s="37">
        <v>34</v>
      </c>
      <c r="G35" s="57" t="s">
        <v>243</v>
      </c>
      <c r="H35" s="37" t="s">
        <v>146</v>
      </c>
      <c r="I35" s="37" t="s">
        <v>183</v>
      </c>
      <c r="J35" s="3"/>
    </row>
    <row r="36" spans="6:10" x14ac:dyDescent="0.35">
      <c r="F36" s="37">
        <v>35</v>
      </c>
      <c r="G36" s="57" t="s">
        <v>243</v>
      </c>
      <c r="H36" s="37" t="s">
        <v>146</v>
      </c>
      <c r="I36" s="37" t="s">
        <v>220</v>
      </c>
      <c r="J36" s="3"/>
    </row>
    <row r="37" spans="6:10" x14ac:dyDescent="0.35">
      <c r="F37" s="37">
        <v>36</v>
      </c>
      <c r="G37" s="57" t="s">
        <v>243</v>
      </c>
      <c r="H37" s="37" t="s">
        <v>160</v>
      </c>
      <c r="I37" s="37" t="s">
        <v>207</v>
      </c>
      <c r="J37" s="3"/>
    </row>
    <row r="38" spans="6:10" x14ac:dyDescent="0.35">
      <c r="F38" s="37">
        <v>37</v>
      </c>
      <c r="G38" s="57" t="s">
        <v>243</v>
      </c>
      <c r="H38" s="37" t="s">
        <v>160</v>
      </c>
      <c r="I38" s="37" t="s">
        <v>208</v>
      </c>
      <c r="J38" s="3"/>
    </row>
    <row r="39" spans="6:10" x14ac:dyDescent="0.35">
      <c r="F39" s="37">
        <v>38</v>
      </c>
      <c r="G39" s="57" t="s">
        <v>243</v>
      </c>
      <c r="H39" s="37" t="s">
        <v>160</v>
      </c>
      <c r="I39" s="37" t="s">
        <v>209</v>
      </c>
      <c r="J39" s="3"/>
    </row>
    <row r="40" spans="6:10" x14ac:dyDescent="0.35">
      <c r="F40" s="37">
        <v>39</v>
      </c>
      <c r="G40" s="57" t="s">
        <v>243</v>
      </c>
      <c r="H40" s="37" t="s">
        <v>160</v>
      </c>
      <c r="I40" s="37" t="s">
        <v>210</v>
      </c>
      <c r="J40" s="3"/>
    </row>
    <row r="41" spans="6:10" x14ac:dyDescent="0.35">
      <c r="F41" s="37">
        <v>40</v>
      </c>
      <c r="G41" s="57" t="s">
        <v>239</v>
      </c>
      <c r="H41" s="37" t="s">
        <v>248</v>
      </c>
      <c r="I41" s="37" t="s">
        <v>211</v>
      </c>
      <c r="J41" s="3"/>
    </row>
    <row r="42" spans="6:10" ht="14.5" customHeight="1" x14ac:dyDescent="0.35">
      <c r="F42" s="37">
        <v>41</v>
      </c>
      <c r="G42" s="57" t="s">
        <v>239</v>
      </c>
      <c r="H42" s="37" t="s">
        <v>248</v>
      </c>
      <c r="I42" s="37" t="s">
        <v>212</v>
      </c>
      <c r="J42" s="3"/>
    </row>
    <row r="43" spans="6:10" ht="14.5" customHeight="1" x14ac:dyDescent="0.35">
      <c r="F43" s="37">
        <v>42</v>
      </c>
      <c r="G43" s="57" t="s">
        <v>239</v>
      </c>
      <c r="H43" s="37" t="s">
        <v>248</v>
      </c>
      <c r="I43" s="37" t="s">
        <v>213</v>
      </c>
      <c r="J43" s="3"/>
    </row>
    <row r="44" spans="6:10" ht="14.5" customHeight="1" x14ac:dyDescent="0.35">
      <c r="F44" s="37">
        <v>43</v>
      </c>
      <c r="G44" s="57" t="s">
        <v>239</v>
      </c>
      <c r="H44" s="37" t="s">
        <v>248</v>
      </c>
      <c r="I44" s="37" t="s">
        <v>214</v>
      </c>
      <c r="J44" s="3"/>
    </row>
    <row r="45" spans="6:10" ht="14.5" customHeight="1" x14ac:dyDescent="0.35">
      <c r="F45" s="37">
        <v>44</v>
      </c>
      <c r="G45" s="57" t="s">
        <v>239</v>
      </c>
      <c r="H45" s="37" t="s">
        <v>248</v>
      </c>
      <c r="I45" s="37" t="s">
        <v>215</v>
      </c>
      <c r="J45" s="3"/>
    </row>
    <row r="46" spans="6:10" ht="14.5" customHeight="1" x14ac:dyDescent="0.35">
      <c r="F46" s="37">
        <v>45</v>
      </c>
      <c r="G46" s="57" t="s">
        <v>239</v>
      </c>
      <c r="H46" s="37" t="s">
        <v>248</v>
      </c>
      <c r="I46" s="37" t="s">
        <v>216</v>
      </c>
      <c r="J46" s="3"/>
    </row>
    <row r="47" spans="6:10" ht="14.5" customHeight="1" x14ac:dyDescent="0.35">
      <c r="F47" s="37">
        <v>46</v>
      </c>
      <c r="G47" s="57" t="s">
        <v>239</v>
      </c>
      <c r="H47" s="37" t="s">
        <v>248</v>
      </c>
      <c r="I47" s="37" t="s">
        <v>217</v>
      </c>
      <c r="J47" s="3"/>
    </row>
    <row r="48" spans="6:10" ht="14.5" customHeight="1" x14ac:dyDescent="0.35">
      <c r="F48" s="37">
        <v>47</v>
      </c>
      <c r="G48" s="57" t="s">
        <v>239</v>
      </c>
      <c r="H48" s="37" t="s">
        <v>248</v>
      </c>
      <c r="I48" s="37" t="s">
        <v>218</v>
      </c>
      <c r="J48" s="3"/>
    </row>
    <row r="49" spans="6:10" ht="14.5" customHeight="1" x14ac:dyDescent="0.35">
      <c r="F49" s="37">
        <v>48</v>
      </c>
      <c r="G49" s="57" t="s">
        <v>239</v>
      </c>
      <c r="H49" s="37" t="s">
        <v>248</v>
      </c>
      <c r="I49" s="37" t="s">
        <v>219</v>
      </c>
      <c r="J49" s="3" t="s">
        <v>221</v>
      </c>
    </row>
    <row r="50" spans="6:10" ht="14.5" customHeight="1" x14ac:dyDescent="0.35">
      <c r="F50" s="37">
        <v>49</v>
      </c>
      <c r="G50" s="57" t="s">
        <v>239</v>
      </c>
      <c r="H50" s="37" t="s">
        <v>146</v>
      </c>
      <c r="I50" s="37" t="s">
        <v>226</v>
      </c>
      <c r="J50" s="3"/>
    </row>
    <row r="51" spans="6:10" ht="14.5" customHeight="1" x14ac:dyDescent="0.35">
      <c r="F51" s="37">
        <v>50</v>
      </c>
      <c r="G51" s="57" t="s">
        <v>239</v>
      </c>
      <c r="H51" s="37" t="s">
        <v>146</v>
      </c>
      <c r="I51" s="37" t="s">
        <v>227</v>
      </c>
      <c r="J51" s="3" t="s">
        <v>228</v>
      </c>
    </row>
    <row r="52" spans="6:10" x14ac:dyDescent="0.35">
      <c r="F52" s="37">
        <v>51</v>
      </c>
      <c r="G52" s="57" t="s">
        <v>239</v>
      </c>
      <c r="H52" s="37" t="s">
        <v>249</v>
      </c>
      <c r="I52" s="37" t="s">
        <v>222</v>
      </c>
      <c r="J52" s="3"/>
    </row>
    <row r="53" spans="6:10" x14ac:dyDescent="0.35">
      <c r="F53" s="37">
        <v>52</v>
      </c>
      <c r="G53" s="57" t="s">
        <v>239</v>
      </c>
      <c r="H53" s="37" t="s">
        <v>249</v>
      </c>
      <c r="I53" s="37" t="s">
        <v>223</v>
      </c>
      <c r="J53" s="3"/>
    </row>
    <row r="54" spans="6:10" x14ac:dyDescent="0.35">
      <c r="F54" s="37">
        <v>53</v>
      </c>
      <c r="G54" s="57" t="s">
        <v>239</v>
      </c>
      <c r="H54" s="37" t="s">
        <v>249</v>
      </c>
      <c r="I54" s="37" t="s">
        <v>224</v>
      </c>
      <c r="J54" s="3"/>
    </row>
    <row r="55" spans="6:10" x14ac:dyDescent="0.35">
      <c r="F55" s="37">
        <v>54</v>
      </c>
      <c r="G55" s="57" t="s">
        <v>239</v>
      </c>
      <c r="H55" s="37" t="s">
        <v>160</v>
      </c>
      <c r="I55" s="37" t="s">
        <v>225</v>
      </c>
      <c r="J55" s="3" t="s">
        <v>247</v>
      </c>
    </row>
    <row r="56" spans="6:10" x14ac:dyDescent="0.35">
      <c r="F56" s="37">
        <v>55</v>
      </c>
      <c r="G56" s="57" t="s">
        <v>239</v>
      </c>
      <c r="H56" s="37" t="s">
        <v>250</v>
      </c>
      <c r="I56" s="37" t="s">
        <v>229</v>
      </c>
      <c r="J56" s="3"/>
    </row>
    <row r="57" spans="6:10" x14ac:dyDescent="0.35">
      <c r="F57" s="37">
        <v>56</v>
      </c>
      <c r="G57" s="57" t="s">
        <v>239</v>
      </c>
      <c r="H57" s="37" t="s">
        <v>250</v>
      </c>
      <c r="I57" s="37" t="s">
        <v>230</v>
      </c>
      <c r="J57" s="3"/>
    </row>
    <row r="58" spans="6:10" x14ac:dyDescent="0.35">
      <c r="F58" s="37">
        <v>57</v>
      </c>
      <c r="G58" s="57" t="s">
        <v>239</v>
      </c>
      <c r="H58" s="37" t="s">
        <v>250</v>
      </c>
      <c r="I58" s="37" t="s">
        <v>231</v>
      </c>
      <c r="J58" s="3"/>
    </row>
    <row r="59" spans="6:10" x14ac:dyDescent="0.35">
      <c r="F59" s="37">
        <v>58</v>
      </c>
      <c r="G59" s="57" t="s">
        <v>239</v>
      </c>
      <c r="H59" s="37" t="s">
        <v>250</v>
      </c>
      <c r="I59" s="37" t="s">
        <v>232</v>
      </c>
      <c r="J59" s="3"/>
    </row>
    <row r="60" spans="6:10" x14ac:dyDescent="0.35">
      <c r="F60" s="37">
        <v>59</v>
      </c>
      <c r="G60" s="57" t="s">
        <v>239</v>
      </c>
      <c r="H60" s="37" t="s">
        <v>250</v>
      </c>
      <c r="I60" s="37" t="s">
        <v>233</v>
      </c>
      <c r="J60" s="3"/>
    </row>
    <row r="61" spans="6:10" x14ac:dyDescent="0.35">
      <c r="F61" s="37">
        <v>60</v>
      </c>
      <c r="G61" s="57" t="s">
        <v>239</v>
      </c>
      <c r="H61" s="37" t="s">
        <v>250</v>
      </c>
      <c r="I61" s="37" t="s">
        <v>234</v>
      </c>
      <c r="J61" s="3" t="s">
        <v>235</v>
      </c>
    </row>
    <row r="62" spans="6:10" x14ac:dyDescent="0.35">
      <c r="F62" s="37">
        <v>61</v>
      </c>
      <c r="G62" s="57" t="s">
        <v>239</v>
      </c>
      <c r="H62" s="37" t="s">
        <v>251</v>
      </c>
      <c r="I62" s="37" t="s">
        <v>236</v>
      </c>
      <c r="J62" s="3"/>
    </row>
    <row r="63" spans="6:10" x14ac:dyDescent="0.35">
      <c r="F63" s="37">
        <v>62</v>
      </c>
      <c r="G63" s="57" t="s">
        <v>239</v>
      </c>
      <c r="H63" s="37" t="s">
        <v>252</v>
      </c>
      <c r="I63" s="37" t="s">
        <v>237</v>
      </c>
      <c r="J63" s="3"/>
    </row>
    <row r="64" spans="6:10" x14ac:dyDescent="0.35">
      <c r="F64" s="37">
        <v>63</v>
      </c>
      <c r="G64" s="57" t="s">
        <v>239</v>
      </c>
      <c r="H64" s="37" t="s">
        <v>251</v>
      </c>
      <c r="I64" s="37" t="s">
        <v>238</v>
      </c>
      <c r="J64" s="3" t="s">
        <v>253</v>
      </c>
    </row>
    <row r="65" spans="6:11" x14ac:dyDescent="0.35">
      <c r="F65" s="37">
        <v>64</v>
      </c>
      <c r="G65" s="57" t="s">
        <v>239</v>
      </c>
      <c r="H65" s="37" t="s">
        <v>160</v>
      </c>
      <c r="I65" s="37" t="s">
        <v>240</v>
      </c>
      <c r="J65" s="3"/>
    </row>
    <row r="66" spans="6:11" x14ac:dyDescent="0.35">
      <c r="F66" s="37">
        <v>65</v>
      </c>
      <c r="G66" s="57" t="s">
        <v>239</v>
      </c>
      <c r="H66" s="37" t="s">
        <v>239</v>
      </c>
      <c r="I66" s="37" t="s">
        <v>254</v>
      </c>
      <c r="J66" s="3" t="s">
        <v>256</v>
      </c>
      <c r="K66" s="59"/>
    </row>
    <row r="67" spans="6:11" x14ac:dyDescent="0.35">
      <c r="F67" s="37">
        <v>66</v>
      </c>
      <c r="G67" s="57" t="s">
        <v>239</v>
      </c>
      <c r="H67" s="37" t="s">
        <v>239</v>
      </c>
      <c r="I67" s="37" t="s">
        <v>255</v>
      </c>
      <c r="J67" s="3" t="s">
        <v>257</v>
      </c>
    </row>
    <row r="68" spans="6:11" x14ac:dyDescent="0.35">
      <c r="F68" s="37">
        <v>67</v>
      </c>
      <c r="G68" s="57" t="s">
        <v>239</v>
      </c>
      <c r="H68" s="37" t="s">
        <v>239</v>
      </c>
      <c r="I68" s="37" t="s">
        <v>241</v>
      </c>
      <c r="J68" s="3"/>
    </row>
    <row r="69" spans="6:11" x14ac:dyDescent="0.35">
      <c r="F69" s="37">
        <v>68</v>
      </c>
      <c r="G69" s="57" t="s">
        <v>239</v>
      </c>
      <c r="H69" s="37" t="s">
        <v>239</v>
      </c>
      <c r="I69" s="37" t="s">
        <v>242</v>
      </c>
      <c r="J69" s="3"/>
    </row>
    <row r="87" spans="3:3" x14ac:dyDescent="0.35">
      <c r="C87" s="25"/>
    </row>
  </sheetData>
  <sheetProtection algorithmName="SHA-512" hashValue="qnilPYuMNhtlx8m2IST44HFn1T/m3M1Y6c8uOffYJ8aw/JVfXC3himj0hz3Ma8eTn54nd0vSwEal355br7XE9A==" saltValue="H4icmQZM+FnH9YFIltonqA==" spinCount="100000" sheet="1" objects="1" scenarios="1"/>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4F991ABBFFA054EA465E12AB89C9489" ma:contentTypeVersion="1" ma:contentTypeDescription="Create a new document." ma:contentTypeScope="" ma:versionID="31ac70ac7cb26c90cff3e52f8ea35bff">
  <xsd:schema xmlns:xsd="http://www.w3.org/2001/XMLSchema" xmlns:xs="http://www.w3.org/2001/XMLSchema" xmlns:p="http://schemas.microsoft.com/office/2006/metadata/properties" xmlns:ns2="58ce1c85-a318-42ec-bc41-99a813f997e9" targetNamespace="http://schemas.microsoft.com/office/2006/metadata/properties" ma:root="true" ma:fieldsID="4924125cd13ab3fb6c1c8c49c8392f63" ns2:_="">
    <xsd:import namespace="58ce1c85-a318-42ec-bc41-99a813f997e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e1c85-a318-42ec-bc41-99a813f997e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sisl>
</file>

<file path=customXml/itemProps1.xml><?xml version="1.0" encoding="utf-8"?>
<ds:datastoreItem xmlns:ds="http://schemas.openxmlformats.org/officeDocument/2006/customXml" ds:itemID="{6DF6EF46-FAD7-4811-A5F3-D7BD6588F4D5}">
  <ds:schemaRefs>
    <ds:schemaRef ds:uri="http://schemas.microsoft.com/office/2006/metadata/properties"/>
    <ds:schemaRef ds:uri="http://purl.org/dc/terms/"/>
    <ds:schemaRef ds:uri="http://schemas.openxmlformats.org/package/2006/metadata/core-properties"/>
    <ds:schemaRef ds:uri="58ce1c85-a318-42ec-bc41-99a813f997e9"/>
    <ds:schemaRef ds:uri="http://schemas.microsoft.com/office/2006/documentManagement/types"/>
    <ds:schemaRef ds:uri="http://purl.org/dc/elements/1.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0BF11A69-4284-4F59-B449-E06A972CA3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e1c85-a318-42ec-bc41-99a813f997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CCC357-A51E-4DBD-8362-2E55E8B30718}">
  <ds:schemaRefs>
    <ds:schemaRef ds:uri="http://schemas.microsoft.com/sharepoint/v3/contenttype/forms"/>
  </ds:schemaRefs>
</ds:datastoreItem>
</file>

<file path=customXml/itemProps4.xml><?xml version="1.0" encoding="utf-8"?>
<ds:datastoreItem xmlns:ds="http://schemas.openxmlformats.org/officeDocument/2006/customXml" ds:itemID="{C16DEB71-205C-4E8A-8402-56D17CFD3CA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Cover</vt:lpstr>
      <vt:lpstr>Directions</vt:lpstr>
      <vt:lpstr>Validations</vt:lpstr>
      <vt:lpstr>Premium And Exposure</vt:lpstr>
      <vt:lpstr>Ultimates</vt:lpstr>
      <vt:lpstr>Historic Agg Claims</vt:lpstr>
      <vt:lpstr>Historic Settled Claims</vt:lpstr>
      <vt:lpstr>PPO Claims</vt:lpstr>
      <vt:lpstr>Historic Income and Expenditure</vt:lpstr>
      <vt:lpstr>Narrative</vt:lpstr>
      <vt:lpstr>ppo_data</vt:lpstr>
      <vt:lpstr>ref_filename</vt:lpstr>
      <vt:lpstr>ref_institution_number</vt:lpstr>
      <vt:lpstr>ref_length_of_institution_number</vt:lpstr>
      <vt:lpstr>ref_reference_date_from_filename</vt:lpstr>
      <vt:lpstr>ref_starting_position_of_reference_date</vt:lpstr>
    </vt:vector>
  </TitlesOfParts>
  <Manager/>
  <Company>Central Bank of Ireland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Steel, Allan</dc:creator>
  <cp:keywords>Public</cp:keywords>
  <dc:description/>
  <cp:lastModifiedBy>McGuinness, Lucia</cp:lastModifiedBy>
  <cp:revision/>
  <dcterms:created xsi:type="dcterms:W3CDTF">2020-01-17T14:27:35Z</dcterms:created>
  <dcterms:modified xsi:type="dcterms:W3CDTF">2026-02-06T12:39:48Z</dcterms:modified>
  <cp:category>Public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1f08a939-5465-42ff-872b-76c7340b1511</vt:lpwstr>
  </property>
  <property fmtid="{D5CDD505-2E9C-101B-9397-08002B2CF9AE}" pid="3" name="bjSaver">
    <vt:lpwstr>Lf3nRhR8rpU3DYe9p1UvkLcJ/bXBPqjG</vt:lpwstr>
  </property>
  <property fmtid="{D5CDD505-2E9C-101B-9397-08002B2CF9AE}" pid="4" name="_AdHocReviewCycleID">
    <vt:i4>1720281657</vt:i4>
  </property>
  <property fmtid="{D5CDD505-2E9C-101B-9397-08002B2CF9AE}" pid="5" name="_NewReviewCycle">
    <vt:lpwstr/>
  </property>
  <property fmtid="{D5CDD505-2E9C-101B-9397-08002B2CF9AE}" pid="6" name="_EmailSubject">
    <vt:lpwstr>Update NCID Reporting Requirements Page (MOT8 Docs)</vt:lpwstr>
  </property>
  <property fmtid="{D5CDD505-2E9C-101B-9397-08002B2CF9AE}" pid="7" name="_AuthorEmail">
    <vt:lpwstr>NCID@centralbank.ie</vt:lpwstr>
  </property>
  <property fmtid="{D5CDD505-2E9C-101B-9397-08002B2CF9AE}" pid="8" name="_AuthorEmailDisplayName">
    <vt:lpwstr>NCID</vt:lpwstr>
  </property>
  <property fmtid="{D5CDD505-2E9C-101B-9397-08002B2CF9AE}" pid="9" name="_PreviousAdHocReviewCycleID">
    <vt:i4>-1952074540</vt:i4>
  </property>
  <property fmtid="{D5CDD505-2E9C-101B-9397-08002B2CF9AE}" pid="10" name="bjClsUserRVM">
    <vt:lpwstr>[]</vt:lpwstr>
  </property>
  <property fmtid="{D5CDD505-2E9C-101B-9397-08002B2CF9AE}" pid="11" name="ContentTypeId">
    <vt:lpwstr>0x01010024F991ABBFFA054EA465E12AB89C9489</vt:lpwstr>
  </property>
  <property fmtid="{D5CDD505-2E9C-101B-9397-08002B2CF9AE}" pid="12" name="_ReviewingToolsShownOnce">
    <vt:lpwstr/>
  </property>
  <property fmtid="{D5CDD505-2E9C-101B-9397-08002B2CF9AE}" pid="13"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14" name="bjDocumentLabelXML-0">
    <vt:lpwstr>ames.com/2008/01/sie/internal/label"&gt;&lt;element uid="33ed6465-8d2f-4fab-bbbc-787e2c148707" value="" /&gt;&lt;/sisl&gt;</vt:lpwstr>
  </property>
  <property fmtid="{D5CDD505-2E9C-101B-9397-08002B2CF9AE}" pid="15" name="bjDocumentSecurityLabel">
    <vt:lpwstr>Public</vt:lpwstr>
  </property>
  <property fmtid="{D5CDD505-2E9C-101B-9397-08002B2CF9AE}" pid="16" name="bjpmDocIH">
    <vt:lpwstr>82JMvPUJog/v+lXOmW4rSy7vjcMEtevk</vt:lpwstr>
  </property>
  <property fmtid="{D5CDD505-2E9C-101B-9397-08002B2CF9AE}" pid="17" name="bjLeftHeaderLabel-first">
    <vt:lpwstr>&amp;"Times New Roman,Regular"&amp;12&amp;K000000Central Bank of Ireland - PUBLIC</vt:lpwstr>
  </property>
  <property fmtid="{D5CDD505-2E9C-101B-9397-08002B2CF9AE}" pid="18" name="bjLeftHeaderLabel-even">
    <vt:lpwstr>&amp;"Times New Roman,Regular"&amp;12&amp;K000000Central Bank of Ireland - PUBLIC</vt:lpwstr>
  </property>
  <property fmtid="{D5CDD505-2E9C-101B-9397-08002B2CF9AE}" pid="19" name="bjLeftHeaderLabel">
    <vt:lpwstr>&amp;"Times New Roman,Regular"&amp;12&amp;K000000Central Bank of Ireland - PUBLIC</vt:lpwstr>
  </property>
</Properties>
</file>