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codeName="ThisWorkbook"/>
  <mc:AlternateContent xmlns:mc="http://schemas.openxmlformats.org/markup-compatibility/2006">
    <mc:Choice Requires="x15">
      <x15ac:absPath xmlns:x15ac="http://schemas.microsoft.com/office/spreadsheetml/2010/11/ac" url="C:\Users\Lmcguinness\Desktop\"/>
    </mc:Choice>
  </mc:AlternateContent>
  <xr:revisionPtr revIDLastSave="0" documentId="8_{7D1064FB-BD33-4F8E-AB42-E9083C4038BB}" xr6:coauthVersionLast="47" xr6:coauthVersionMax="47" xr10:uidLastSave="{00000000-0000-0000-0000-000000000000}"/>
  <bookViews>
    <workbookView xWindow="-110" yWindow="-110" windowWidth="19420" windowHeight="10300" xr2:uid="{91181AC0-777A-4E72-B13F-202E4B44909E}"/>
  </bookViews>
  <sheets>
    <sheet name="Cover" sheetId="7" r:id="rId1"/>
    <sheet name="Directions" sheetId="8" r:id="rId2"/>
    <sheet name="Validations" sheetId="9" r:id="rId3"/>
    <sheet name="Premium And Exposure" sheetId="2" r:id="rId4"/>
    <sheet name="Ultimates" sheetId="3" r:id="rId5"/>
    <sheet name="Historic Agg Claims" sheetId="5" r:id="rId6"/>
    <sheet name="Historic Settled Claims" sheetId="4" r:id="rId7"/>
    <sheet name="PPO Claims" sheetId="6" r:id="rId8"/>
    <sheet name="Income and Expenditure" sheetId="1" r:id="rId9"/>
    <sheet name="Narrative" sheetId="11" r:id="rId10"/>
  </sheets>
  <definedNames>
    <definedName name="ha_acc_year_data" xml:space="preserve"> 'Historic Agg Claims'!$A$2:INDEX( 'Historic Agg Claims'!$A$2:$A$1048576, SUMPRODUCT(--( 'Historic Agg Claims'!$A$2:$A$1048576&lt;&gt;"")) )</definedName>
    <definedName name="ha_acc_year_lu" xml:space="preserve"> 'Historic Agg Claims'!$L$2:INDEX( 'Historic Agg Claims'!$L$2:$L$1048576, SUMPRODUCT(--( 'Historic Agg Claims'!$L$2:$L$1048576&lt;&gt;"")) )</definedName>
    <definedName name="ha_dev_qtr_data" xml:space="preserve"> 'Historic Agg Claims'!$B$2:INDEX( 'Historic Agg Claims'!$B$2:$B$1048576, SUMPRODUCT(--( 'Historic Agg Claims'!$B$2:$B$1048576&lt;&gt;"")) )</definedName>
    <definedName name="ha_dev_qtr_lu" xml:space="preserve"> 'Historic Agg Claims'!$N$2:INDEX( 'Historic Agg Claims'!$N$2:$N$1048576, SUMPRODUCT(--( 'Historic Agg Claims'!$N$2:$N$1048576&lt;&gt;"")) )</definedName>
    <definedName name="ha_measure_data" xml:space="preserve"> 'Historic Agg Claims'!$C$2:INDEX( 'Historic Agg Claims'!$C$2:$C$1048576, SUMPRODUCT(--( 'Historic Agg Claims'!$C$2:$C$1048576&lt;&gt;"")) )</definedName>
    <definedName name="ha_measure_lu" xml:space="preserve"> 'Historic Agg Claims'!$P$2:INDEX( 'Historic Agg Claims'!$P$2:$P$1048576, SUMPRODUCT(--( 'Historic Agg Claims'!$P$2:$P$1048576&lt;&gt;"")) )</definedName>
    <definedName name="ha_pack_ind_data" xml:space="preserve"> 'Historic Agg Claims'!$E$2:INDEX( 'Historic Agg Claims'!$E$2:$E$1048576, SUMPRODUCT(--( 'Historic Agg Claims'!$E$2:$E$1048576&lt;&gt;"")) )</definedName>
    <definedName name="ha_pack_ind_lu" xml:space="preserve"> 'Historic Agg Claims'!$V$2:INDEX( 'Historic Agg Claims'!$V$2:$V$1048576, SUMPRODUCT(--( 'Historic Agg Claims'!$V$2:$V$1048576&lt;&gt;"")) )</definedName>
    <definedName name="ha_pol_cat_data" xml:space="preserve"> 'Historic Agg Claims'!$D$2:INDEX( 'Historic Agg Claims'!$D$2:$D$1048576, SUMPRODUCT(--( 'Historic Agg Claims'!$D$2:$D$1048576&lt;&gt;"")) )</definedName>
    <definedName name="ha_pol_cat_lu" xml:space="preserve"> 'Historic Agg Claims'!$S$2:INDEX( 'Historic Agg Claims'!$S$2:$S$1048576, SUMPRODUCT(--( 'Historic Agg Claims'!$S$2:$S$1048576&lt;&gt;"")) )</definedName>
    <definedName name="ha_pol_claim_type_data" xml:space="preserve"> 'Historic Agg Claims'!$G$2:INDEX( 'Historic Agg Claims'!$G$2:$G$1048576, SUMPRODUCT(--( 'Historic Agg Claims'!$G$2:$G$1048576&lt;&gt;"")) )</definedName>
    <definedName name="ha_pol_claim_type_lu" xml:space="preserve"> 'Historic Agg Claims'!$AB$2:INDEX( 'Historic Agg Claims'!$AB$2:$AB$1048576, SUMPRODUCT(--( 'Historic Agg Claims'!$AB$2:$AB$1048576&lt;&gt;"")) )</definedName>
    <definedName name="ha_pol_type_data" xml:space="preserve"> 'Historic Agg Claims'!$F$2:INDEX( 'Historic Agg Claims'!$F$2:$F$1048576, SUMPRODUCT(--( 'Historic Agg Claims'!$F$2:$F$1048576&lt;&gt;"")) )</definedName>
    <definedName name="ha_pol_type_lu" xml:space="preserve"> 'Historic Agg Claims'!$Y$2:INDEX( 'Historic Agg Claims'!$Y$2:$Y$1048576, SUMPRODUCT(--( 'Historic Agg Claims'!$Y$2:$Y$1048576&lt;&gt;"")) )</definedName>
    <definedName name="ha_sector_data" xml:space="preserve"> 'Historic Agg Claims'!$H$2:INDEX( 'Historic Agg Claims'!$H$2:$H$1048576, SUMPRODUCT(--( 'Historic Agg Claims'!$H$2:$H$1048576&lt;&gt;"")) )</definedName>
    <definedName name="ha_sector_lu" xml:space="preserve"> 'Historic Agg Claims'!$AE$2:INDEX( 'Historic Agg Claims'!$AE$2:$AE$1048576, SUMPRODUCT(--( 'Historic Agg Claims'!$AE$2:$AE$1048576&lt;&gt;"")) )</definedName>
    <definedName name="ha_value_data" xml:space="preserve"> 'Historic Agg Claims'!$I$2:INDEX( 'Historic Agg Claims'!$I$2:$I$1048576, SUMPRODUCT(--( 'Historic Agg Claims'!$I$2:$I$1048576&lt;&gt;"")) )</definedName>
    <definedName name="ie_measure_data" xml:space="preserve"> 'Income and Expenditure'!$A$2:INDEX( 'Income and Expenditure'!$A$2:$A$1048576, SUMPRODUCT(--( 'Income and Expenditure'!$A$2:$A$1048576&lt;&gt;"")) )</definedName>
    <definedName name="ie_measure_lu" xml:space="preserve"> 'Income and Expenditure'!$G$2:INDEX( 'Income and Expenditure'!$G$2:$G$1048576, SUMPRODUCT(--( 'Income and Expenditure'!$G$2:$G$1048576&lt;&gt;"")) )</definedName>
    <definedName name="ie_pol_type_data" xml:space="preserve"> 'Income and Expenditure'!$C$2:INDEX( 'Income and Expenditure'!$C$2:$C$1048576, SUMPRODUCT(--( 'Income and Expenditure'!$C$2:$C$1048576&lt;&gt;"")) )</definedName>
    <definedName name="ie_pol_type_lu" xml:space="preserve"> 'Income and Expenditure'!$O$2:INDEX( 'Income and Expenditure'!$O$2:$O$1048576, SUMPRODUCT(--( 'Income and Expenditure'!$O$2:$O$1048576&lt;&gt;"")) )</definedName>
    <definedName name="ie_value_data" xml:space="preserve"> 'Income and Expenditure'!$D$2:INDEX( 'Income and Expenditure'!$D$2:$D$1048576, SUMPRODUCT(--( 'Income and Expenditure'!$D$2:$D$1048576&lt;&gt;"")) )</definedName>
    <definedName name="ie_year_lu" xml:space="preserve"> 'Income and Expenditure'!$M$2:INDEX( 'Income and Expenditure'!$M$2:$M$1048576, SUMPRODUCT(--( 'Income and Expenditure'!$M$2:$M$1048576&lt;&gt;"")) )</definedName>
    <definedName name="ie_yr_data" xml:space="preserve"> 'Income and Expenditure'!$B$2:INDEX( 'Income and Expenditure'!$B$2:$B$1048576, SUMPRODUCT(--( 'Income and Expenditure'!$B$2:$B$1048576&lt;&gt;"")) )</definedName>
    <definedName name="LOCAL_MYSQL_DATE_FORMAT" localSheetId="9"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rg_ppo_data">'PPO Claims'!$A$2</definedName>
    <definedName name="lrg_ppo_lu" xml:space="preserve"> 'PPO Claims'!$D$2:INDEX( 'PPO Claims'!$D$2:$D$1048576, SUMPRODUCT(--( 'PPO Claims'!$D$2:$D$1048576&lt;&gt;"")) )</definedName>
    <definedName name="na_comment" xml:space="preserve"> Narrative!$B$2:INDEX( Narrative!$B$2:$B$1048576, SUMPRODUCT(--( Narrative!$B$2:$B$1048576&lt;&gt;"")) )</definedName>
    <definedName name="na_datasetid_data" xml:space="preserve"> Narrative!$A$2:INDEX( Narrative!$A$2:$A$1048576, SUMPRODUCT(--( Narrative!$A$2:$A$1048576&lt;&gt;"")) )</definedName>
    <definedName name="na_datasetid_lu" xml:space="preserve"> Narrative!$E$2:INDEX( Narrative!$E$2:$E$1048576, SUMPRODUCT(--( Narrative!$E$2:$E$1048576&lt;&gt;"")) )</definedName>
    <definedName name="pe_acc_qtr_data" xml:space="preserve"> 'Premium And Exposure'!$A$2:INDEX( 'Premium And Exposure'!$A$2:$A$1048576, SUMPRODUCT(--( 'Premium And Exposure'!$A$2:$A$1048576&lt;&gt;"")) )</definedName>
    <definedName name="pe_acc_qtr_lu" xml:space="preserve"> 'Premium And Exposure'!$M$2:INDEX( 'Premium And Exposure'!$M$2:$M$1048576, SUMPRODUCT(--( 'Premium And Exposure'!$M$2:$M$1048576&lt;&gt;"")) )</definedName>
    <definedName name="pe_bord_data" xml:space="preserve"> 'Premium And Exposure'!$D$2:INDEX( 'Premium And Exposure'!$D$2:$D$1048576, SUMPRODUCT(--( 'Premium And Exposure'!$D$2:$D$1048576&lt;&gt;"")) )</definedName>
    <definedName name="pe_bord_lu" xml:space="preserve"> 'Premium And Exposure'!$U$2:INDEX( 'Premium And Exposure'!$U$2:$U$1048576, SUMPRODUCT(--( 'Premium And Exposure'!$U$2:$U$1048576&lt;&gt;"")) )</definedName>
    <definedName name="pe_measure_data" xml:space="preserve"> 'Premium And Exposure'!$B$2:INDEX( 'Premium And Exposure'!$B$2:$B$1048576, SUMPRODUCT(--( 'Premium And Exposure'!$B$2:$B$1048576&lt;&gt;"")) )</definedName>
    <definedName name="pe_measure_lu" xml:space="preserve"> 'Premium And Exposure'!$O$2:INDEX( 'Premium And Exposure'!$O$2:$O$1048576, SUMPRODUCT(--( 'Premium And Exposure'!$O$2:$O$1048576&lt;&gt;"")) )</definedName>
    <definedName name="pe_pack_ind_data" xml:space="preserve"> 'Premium And Exposure'!$E$2:INDEX( 'Premium And Exposure'!$E$2:$E$1048576, SUMPRODUCT(--( 'Premium And Exposure'!$E$2:$E$1048576&lt;&gt;"")) )</definedName>
    <definedName name="pe_pack_ind_lu" xml:space="preserve"> 'Premium And Exposure'!$X$2:INDEX( 'Premium And Exposure'!$X$2:$X$1048576, SUMPRODUCT(--( 'Premium And Exposure'!$X$2:$X$1048576&lt;&gt;"")) )</definedName>
    <definedName name="pe_pol_cat_data" xml:space="preserve"> 'Premium And Exposure'!$C$2:INDEX( 'Premium And Exposure'!$C$2:$C$1048576, SUMPRODUCT(--( 'Premium And Exposure'!$C$2:$C$1048576&lt;&gt;"")) )</definedName>
    <definedName name="pe_pol_cat_lu" xml:space="preserve"> 'Premium And Exposure'!$R$2:INDEX( 'Premium And Exposure'!$R$2:$R$1048576, SUMPRODUCT(--( 'Premium And Exposure'!$R$2:$R$1048576&lt;&gt;"")) )</definedName>
    <definedName name="pe_pol_type_data" xml:space="preserve"> 'Premium And Exposure'!$F$2:INDEX( 'Premium And Exposure'!$F$2:$F$1048576, SUMPRODUCT(--( 'Premium And Exposure'!$F$2:$F$1048576&lt;&gt;"")) )</definedName>
    <definedName name="pe_pol_type_lu" xml:space="preserve"> 'Premium And Exposure'!$AA$2:INDEX( 'Premium And Exposure'!$AA$2:$AA$1048576, SUMPRODUCT(--( 'Premium And Exposure'!$AA$2:$AA$1048576&lt;&gt;"")) )</definedName>
    <definedName name="pe_prem_band_data" xml:space="preserve"> 'Premium And Exposure'!$G$2:INDEX( 'Premium And Exposure'!$G$2:$G$1048576, SUMPRODUCT(--( 'Premium And Exposure'!$G$2:$G$1048576&lt;&gt;"")) )</definedName>
    <definedName name="pe_prem_band_lu" xml:space="preserve"> 'Premium And Exposure'!$AD$2:INDEX( 'Premium And Exposure'!$AD$2:$AD$1048576, SUMPRODUCT(--( 'Premium And Exposure'!$AD$2:$AD$1048576&lt;&gt;"")) )</definedName>
    <definedName name="pe_sector_data" xml:space="preserve"> 'Premium And Exposure'!$I$2:INDEX( 'Premium And Exposure'!$I$2:$I$1048576, SUMPRODUCT(--( 'Premium And Exposure'!$I$2:$I$1048576&lt;&gt;"")) )</definedName>
    <definedName name="pe_sector_lu" xml:space="preserve"> 'Premium And Exposure'!$AJ$2:INDEX( 'Premium And Exposure'!$AJ$2:$AJ$1048576, SUMPRODUCT(--( 'Premium And Exposure'!$AJ$2:$AJ$1048576&lt;&gt;"")) )</definedName>
    <definedName name="pe_tot_pol_band_data" xml:space="preserve"> 'Premium And Exposure'!$H$2:INDEX( 'Premium And Exposure'!$H$2:$H$1048576, SUMPRODUCT(--( 'Premium And Exposure'!$H$2:$H$1048576&lt;&gt;"")) )</definedName>
    <definedName name="pe_tot_pol_band_lu" xml:space="preserve"> 'Premium And Exposure'!$AG$2:INDEX( 'Premium And Exposure'!$AG$2:$AG$1048576, SUMPRODUCT(--( 'Premium And Exposure'!$AG$2:$AG$1048576&lt;&gt;"")) )</definedName>
    <definedName name="pe_value_data" xml:space="preserve"> 'Premium And Exposure'!$J$2:INDEX( 'Premium And Exposure'!$J$2:$J$1048576, SUMPRODUCT(--( 'Premium And Exposure'!$J$2:$J$1048576&lt;&gt;"")) )</definedName>
    <definedName name="ref_filename">Cover!$N$2</definedName>
    <definedName name="ref_institution_number">Cover!$E$3</definedName>
    <definedName name="ref_length_of_institution_number">Cover!$N$3</definedName>
    <definedName name="ref_reference_date">Cover!$E$6</definedName>
    <definedName name="ref_reference_date_from_filename">Cover!$N$5</definedName>
    <definedName name="ref_starting_position_of_reference_date">Cover!$N$4</definedName>
    <definedName name="set_acc_qtr_data" xml:space="preserve"> 'Historic Settled Claims'!$B$2:INDEX( 'Historic Settled Claims'!$B$2:$B$1048576, SUMPRODUCT(--( 'Historic Settled Claims'!$B$2:$B$1048576&lt;&gt;"")) )</definedName>
    <definedName name="set_band_data" xml:space="preserve"> 'Historic Settled Claims'!$H$2:INDEX( 'Historic Settled Claims'!$H$2:$H$1048576, SUMPRODUCT(--( 'Historic Settled Claims'!$H$2:$H$1048576&lt;&gt;"")) )</definedName>
    <definedName name="set_band_lu" xml:space="preserve"> 'Historic Settled Claims'!$AE$2:INDEX( 'Historic Settled Claims'!$AE$2:$AE$1048576, SUMPRODUCT(--( 'Historic Settled Claims'!$AE$2:$AE$1048576&lt;&gt;"")) )</definedName>
    <definedName name="set_claim_type_data" xml:space="preserve"> 'Historic Settled Claims'!$E$2:INDEX( 'Historic Settled Claims'!$E$2:$E$1048576, SUMPRODUCT(--( 'Historic Settled Claims'!$E$2:$E$1048576&lt;&gt;"")) )</definedName>
    <definedName name="set_claim_type_lu" xml:space="preserve"> 'Historic Settled Claims'!$V$2:INDEX( 'Historic Settled Claims'!$V$2:$V$1048576, SUMPRODUCT(--( 'Historic Settled Claims'!$V$2:$V$1048576&lt;&gt;"")) )</definedName>
    <definedName name="set_compband_data" xml:space="preserve"> 'Historic Settled Claims'!$I$2:INDEX( 'Historic Settled Claims'!$I$2:$I$1048576, SUMPRODUCT(--( 'Historic Settled Claims'!$I$2:$I$1048576&lt;&gt;"")) )</definedName>
    <definedName name="set_compband_lu" xml:space="preserve"> 'Historic Settled Claims'!$AH$2:INDEX( 'Historic Settled Claims'!$AH$2:$AH$1048576, SUMPRODUCT(--( 'Historic Settled Claims'!$AH$2:$AH$1048576&lt;&gt;"")) )</definedName>
    <definedName name="set_judicial_data" xml:space="preserve"> 'Historic Settled Claims'!$J$2:INDEX( 'Historic Settled Claims'!$J$2:$J$1048576, SUMPRODUCT(--( 'Historic Settled Claims'!$J$2:$J$1048576&lt;&gt;"")) )</definedName>
    <definedName name="set_judicial_lu" xml:space="preserve"> 'Historic Settled Claims'!$AK$2:INDEX( 'Historic Settled Claims'!$AK$2:$AK$1048576, SUMPRODUCT(--( 'Historic Settled Claims'!$AK$2:$AK$1048576&lt;&gt;"")) )</definedName>
    <definedName name="set_measure_data" xml:space="preserve"> 'Historic Settled Claims'!$D$2:INDEX( 'Historic Settled Claims'!$D$2:$D$1048576, SUMPRODUCT(--( 'Historic Settled Claims'!$D$2:$D$1048576&lt;&gt;"")) )</definedName>
    <definedName name="set_measure_lu" xml:space="preserve"> 'Historic Settled Claims'!$S$2:INDEX( 'Historic Settled Claims'!$S$2:$S$1048576, SUMPRODUCT(--( 'Historic Settled Claims'!$S$2:$S$1048576&lt;&gt;"")) )</definedName>
    <definedName name="set_pol_claim_type_data" xml:space="preserve"> 'Historic Settled Claims'!$F$2:INDEX( 'Historic Settled Claims'!$F$2:$F$1048576, SUMPRODUCT(--( 'Historic Settled Claims'!$F$2:$F$1048576&lt;&gt;"")) )</definedName>
    <definedName name="set_pol_claim_type_lu" xml:space="preserve"> 'Historic Settled Claims'!$Y$2:INDEX( 'Historic Settled Claims'!$Y$2:$Y$1048576, SUMPRODUCT(--( 'Historic Settled Claims'!$Y$2:$Y$1048576&lt;&gt;"")) )</definedName>
    <definedName name="set_rep_qtr_data" xml:space="preserve"> 'Historic Settled Claims'!$C$2:INDEX( 'Historic Settled Claims'!$C$2:$C$1048576, SUMPRODUCT(--( 'Historic Settled Claims'!$C$2:$C$1048576&lt;&gt;"")) )</definedName>
    <definedName name="set_rep_qtr_lu" xml:space="preserve"> 'Historic Settled Claims'!$Q$2:INDEX( 'Historic Settled Claims'!$Q$2:$Q$1048576, SUMPRODUCT(--( 'Historic Settled Claims'!$Q$2:$Q$1048576&lt;&gt;"")) )</definedName>
    <definedName name="set_sector_data" xml:space="preserve"> 'Historic Settled Claims'!$K$2:INDEX( 'Historic Settled Claims'!$K$2:$K$1048576, SUMPRODUCT(--( 'Historic Settled Claims'!$K$2:$K$1048576&lt;&gt;"")) )</definedName>
    <definedName name="set_sector_lu" xml:space="preserve"> 'Historic Settled Claims'!$AN$2:INDEX( 'Historic Settled Claims'!$AN$2:$AN$1048576, SUMPRODUCT(--( 'Historic Settled Claims'!$AN$2:$AN$1048576&lt;&gt;"")) )</definedName>
    <definedName name="set_sett_chan_data" xml:space="preserve"> 'Historic Settled Claims'!$G$2:INDEX( 'Historic Settled Claims'!$G$2:$G$1048576, SUMPRODUCT(--( 'Historic Settled Claims'!$G$2:$G$1048576&lt;&gt;"")) )</definedName>
    <definedName name="set_sett_chan_lu" xml:space="preserve"> 'Historic Settled Claims'!$AB$2:INDEX( 'Historic Settled Claims'!$AB$2:$AB$1048576, SUMPRODUCT(--( 'Historic Settled Claims'!$AB$2:$AB$1048576&lt;&gt;"")) )</definedName>
    <definedName name="set_value_data" xml:space="preserve"> 'Historic Settled Claims'!$L$2:INDEX( 'Historic Settled Claims'!$L$2:$L$1048576, SUMPRODUCT(--( 'Historic Settled Claims'!$L$2:$L$1048576&lt;&gt;"")) )</definedName>
    <definedName name="set_yr_data" xml:space="preserve"> 'Historic Settled Claims'!$A$2:INDEX( 'Historic Settled Claims'!$A$2:$A$1048576, SUMPRODUCT(--( 'Historic Settled Claims'!$A$2:$A$1048576&lt;&gt;"")) )</definedName>
    <definedName name="set_yr_lu" xml:space="preserve"> 'Historic Settled Claims'!$O$2:INDEX( 'Historic Settled Claims'!$O$2:$O$1048576, SUMPRODUCT(--( 'Historic Settled Claims'!$O$2:$O$1048576&lt;&gt;"")) )</definedName>
    <definedName name="ult_acc_qtr_data" xml:space="preserve"> Ultimates!$A$2:INDEX( Ultimates!$A$2:$A$1048576, SUMPRODUCT(--( Ultimates!$A$2:$A$1048576&lt;&gt;"")) )</definedName>
    <definedName name="ult_acc_qtr_lu" xml:space="preserve"> Ultimates!$H$2:INDEX( Ultimates!$H$2:$H$1048576, SUMPRODUCT(--( Ultimates!$H$2:$H$1048576&lt;&gt;"")) )</definedName>
    <definedName name="ult_measure_data" xml:space="preserve"> Ultimates!$B$2:INDEX( Ultimates!$B$2:$B$1048576, SUMPRODUCT(--( Ultimates!$B$2:$B$1048576&lt;&gt;"")) )</definedName>
    <definedName name="ult_measure_lu" xml:space="preserve"> Ultimates!$J$2:INDEX( Ultimates!$J$2:$J$1048576, SUMPRODUCT(--( Ultimates!$J$2:$J$1048576&lt;&gt;"")) )</definedName>
    <definedName name="ult_pol_cat_data" xml:space="preserve"> Ultimates!$C$2:INDEX( Ultimates!$C$2:$C$1048576, SUMPRODUCT(--( Ultimates!$C$2:$C$1048576&lt;&gt;"")) )</definedName>
    <definedName name="ult_pol_cat_lu" xml:space="preserve"> Ultimates!$M$2:INDEX( Ultimates!$M$2:$M$1048576, SUMPRODUCT(--( Ultimates!$M$2:$M$1048576&lt;&gt;"")) )</definedName>
    <definedName name="ult_pol_type_data" xml:space="preserve"> Ultimates!$D$2:INDEX( Ultimates!$D$2:$D$1048576, SUMPRODUCT(--( Ultimates!$D$2:$D$1048576&lt;&gt;"")) )</definedName>
    <definedName name="ult_pol_type_lu" xml:space="preserve"> Ultimates!$P$2:INDEX( Ultimates!$P$2:$P$1048576, SUMPRODUCT(--( Ultimates!$P$2:$P$1048576&lt;&gt;"")) )</definedName>
    <definedName name="ult_value_data" xml:space="preserve"> Ultimates!$E$2:INDEX( Ultimates!$E$2:$E$1048576, SUMPRODUCT(--( Ultimates!$E$2:$E$1048576&lt;&gt;"")) )</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70" i="9" l="1" a="1"/>
  <c r="E70" i="9" s="1"/>
  <c r="E60" i="9" a="1"/>
  <c r="E60" i="9" s="1"/>
  <c r="E42" i="9" a="1"/>
  <c r="E42" i="9" s="1"/>
  <c r="E21" i="9" a="1"/>
  <c r="E21" i="9" s="1"/>
  <c r="E29" i="9" a="1"/>
  <c r="E29" i="9" s="1"/>
  <c r="E74" i="9" l="1" a="1"/>
  <c r="E74" i="9" s="1"/>
  <c r="E73" i="9" a="1"/>
  <c r="E73" i="9" s="1"/>
  <c r="E75" i="9" l="1"/>
  <c r="D17" i="7" s="1"/>
  <c r="E17" i="7" s="1"/>
  <c r="E32" i="9"/>
  <c r="E4" i="9" l="1"/>
  <c r="E2" i="9"/>
  <c r="E49" i="9" l="1" a="1"/>
  <c r="E49" i="9" s="1"/>
  <c r="E47" i="9" a="1"/>
  <c r="E47" i="9" s="1"/>
  <c r="E5" i="9" l="1"/>
  <c r="E3" i="9"/>
  <c r="E6" i="9" l="1"/>
  <c r="D19" i="9"/>
  <c r="D17" i="9"/>
  <c r="D15" i="9"/>
  <c r="D13" i="9"/>
  <c r="D12" i="9"/>
  <c r="D11" i="9"/>
  <c r="D10" i="9"/>
  <c r="D9" i="9"/>
  <c r="D8" i="9"/>
  <c r="D38" i="9"/>
  <c r="D37" i="9"/>
  <c r="D36" i="9"/>
  <c r="D35" i="9"/>
  <c r="D34" i="9"/>
  <c r="D33" i="9"/>
  <c r="D32" i="9"/>
  <c r="D40" i="9"/>
  <c r="D68" i="9"/>
  <c r="D67" i="9"/>
  <c r="D66" i="9"/>
  <c r="D58" i="9"/>
  <c r="D56" i="9"/>
  <c r="D55" i="9"/>
  <c r="D54" i="9"/>
  <c r="D53" i="9"/>
  <c r="D52" i="9"/>
  <c r="D51" i="9"/>
  <c r="D50" i="9"/>
  <c r="D48" i="9"/>
  <c r="D46" i="9"/>
  <c r="D45" i="9"/>
  <c r="D63" i="9"/>
  <c r="E57" i="9" l="1"/>
  <c r="E56" i="9" l="1"/>
  <c r="E55" i="9"/>
  <c r="E18" i="9" l="1"/>
  <c r="E19" i="9" l="1"/>
  <c r="E8" i="9" l="1"/>
  <c r="E48" i="9" l="1"/>
  <c r="E46" i="9"/>
  <c r="E16" i="9" l="1"/>
  <c r="E14" i="9"/>
  <c r="E39" i="9" l="1"/>
  <c r="E52" i="9" l="1"/>
  <c r="E68" i="9" l="1"/>
  <c r="E59" i="9"/>
  <c r="E24" i="9" l="1"/>
  <c r="E63" i="9"/>
  <c r="E64" i="9" s="1"/>
  <c r="E58" i="9" l="1"/>
  <c r="E54" i="9"/>
  <c r="E53" i="9"/>
  <c r="E27" i="9"/>
  <c r="E17" i="9"/>
  <c r="E15" i="9"/>
  <c r="E13" i="9"/>
  <c r="E12" i="9"/>
  <c r="E11" i="9"/>
  <c r="D10" i="7" l="1"/>
  <c r="C28" i="9"/>
  <c r="C27" i="9"/>
  <c r="D27" i="9" s="1"/>
  <c r="C26" i="9"/>
  <c r="D26" i="9" s="1"/>
  <c r="C25" i="9"/>
  <c r="D25" i="9" s="1"/>
  <c r="C24" i="9"/>
  <c r="D24" i="9" s="1"/>
  <c r="E10" i="7" l="1"/>
  <c r="E69" i="9"/>
  <c r="E67" i="9"/>
  <c r="E66" i="9"/>
  <c r="E51" i="9"/>
  <c r="E50" i="9"/>
  <c r="E45" i="9"/>
  <c r="E34" i="9"/>
  <c r="E41" i="9"/>
  <c r="E40" i="9"/>
  <c r="E38" i="9"/>
  <c r="E37" i="9"/>
  <c r="E36" i="9"/>
  <c r="E35" i="9"/>
  <c r="E33" i="9"/>
  <c r="E28" i="9"/>
  <c r="E25" i="9"/>
  <c r="E26" i="9"/>
  <c r="E61" i="9" l="1"/>
  <c r="E71" i="9"/>
  <c r="D16" i="7" s="1"/>
  <c r="E16" i="7" s="1"/>
  <c r="E30" i="9"/>
  <c r="E43" i="9"/>
  <c r="D15" i="7"/>
  <c r="E20" i="9"/>
  <c r="E10" i="9"/>
  <c r="E9" i="9"/>
  <c r="E22" i="9" l="1"/>
  <c r="D13" i="7"/>
  <c r="D12" i="7"/>
  <c r="D11" i="7" l="1"/>
  <c r="E11" i="7" s="1"/>
  <c r="D14" i="7"/>
  <c r="E15" i="7"/>
  <c r="E13" i="7"/>
  <c r="E12" i="7"/>
  <c r="E7" i="7" l="1"/>
  <c r="I4" i="7" s="1"/>
  <c r="E14" i="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<sst xmlns="http://schemas.openxmlformats.org/spreadsheetml/2006/main" count="920" uniqueCount="350">
  <si>
    <t>Value</t>
  </si>
  <si>
    <t>CoverType</t>
  </si>
  <si>
    <t>Income</t>
  </si>
  <si>
    <t>GrossEarnedPremium</t>
  </si>
  <si>
    <t>Reinsurance Commission &amp; Profit Participations</t>
  </si>
  <si>
    <t>Total Other Income</t>
  </si>
  <si>
    <t>Expenditure</t>
  </si>
  <si>
    <t>Gross Claims Incurred</t>
  </si>
  <si>
    <t>Gross Claims Paid</t>
  </si>
  <si>
    <t>Net Claims Paid</t>
  </si>
  <si>
    <t>Management Expenses</t>
  </si>
  <si>
    <t>Claims Management Expenses</t>
  </si>
  <si>
    <t>Total Technical Account - Expenses</t>
  </si>
  <si>
    <t>Underwriting Profit</t>
  </si>
  <si>
    <t>Operating Profit</t>
  </si>
  <si>
    <t>EarnedPolicyCount</t>
  </si>
  <si>
    <t>Ultimate Costs (€s)</t>
  </si>
  <si>
    <t>Ultimate Numbers (incl. nils)</t>
  </si>
  <si>
    <t>Number of Claimants Settled</t>
  </si>
  <si>
    <t>Settled Cost - Total (€s)</t>
  </si>
  <si>
    <t>Settled Cost - Other (€s)</t>
  </si>
  <si>
    <t>Paid Cost</t>
  </si>
  <si>
    <t>Incurred Cost</t>
  </si>
  <si>
    <t>Settled Cost</t>
  </si>
  <si>
    <t>PolicyType</t>
  </si>
  <si>
    <t>Sector</t>
  </si>
  <si>
    <t>A</t>
  </si>
  <si>
    <t>B</t>
  </si>
  <si>
    <t>C</t>
  </si>
  <si>
    <t>D</t>
  </si>
  <si>
    <t>E</t>
  </si>
  <si>
    <t>F</t>
  </si>
  <si>
    <t>G</t>
  </si>
  <si>
    <t>H</t>
  </si>
  <si>
    <t>I</t>
  </si>
  <si>
    <t>J</t>
  </si>
  <si>
    <t>K</t>
  </si>
  <si>
    <t>L</t>
  </si>
  <si>
    <t>M</t>
  </si>
  <si>
    <t>N</t>
  </si>
  <si>
    <t>O</t>
  </si>
  <si>
    <t>P</t>
  </si>
  <si>
    <t>Q</t>
  </si>
  <si>
    <t>R</t>
  </si>
  <si>
    <t>S</t>
  </si>
  <si>
    <t>T</t>
  </si>
  <si>
    <t>U</t>
  </si>
  <si>
    <t>PolicyTypeID</t>
  </si>
  <si>
    <t>SectorID</t>
  </si>
  <si>
    <t>Damage</t>
  </si>
  <si>
    <t>Claims Made</t>
  </si>
  <si>
    <t>Losses Occurring</t>
  </si>
  <si>
    <t>EarnedSubclassCount</t>
  </si>
  <si>
    <t>Package</t>
  </si>
  <si>
    <t>PolicyCategoryID</t>
  </si>
  <si>
    <t>PolicyCategory</t>
  </si>
  <si>
    <t>National Claims Information Database</t>
  </si>
  <si>
    <t>Institution Number</t>
  </si>
  <si>
    <t>Return Basis</t>
  </si>
  <si>
    <t>Return Basis Name</t>
  </si>
  <si>
    <t>Reference Date</t>
  </si>
  <si>
    <t>Return Status</t>
  </si>
  <si>
    <t>Worksheet</t>
  </si>
  <si>
    <t>Error Count</t>
  </si>
  <si>
    <t>Status</t>
  </si>
  <si>
    <t>Ultimates</t>
  </si>
  <si>
    <t>Historic Agg Claims</t>
  </si>
  <si>
    <t>Income And Expenditure</t>
  </si>
  <si>
    <t>Column</t>
  </si>
  <si>
    <t>Validation Desc</t>
  </si>
  <si>
    <t>Column Name</t>
  </si>
  <si>
    <t>SettlementChannelID</t>
  </si>
  <si>
    <t>€50,001-€100,000</t>
  </si>
  <si>
    <t>&gt;€100,000</t>
  </si>
  <si>
    <t>€25,001-€50,000</t>
  </si>
  <si>
    <t>€10,001-€25,000</t>
  </si>
  <si>
    <t>€5,001-€10,000</t>
  </si>
  <si>
    <t>€2,001-€5,000</t>
  </si>
  <si>
    <t>€1,001-€2,000</t>
  </si>
  <si>
    <t>€1-€1,000</t>
  </si>
  <si>
    <t>Public Liability</t>
  </si>
  <si>
    <t>Commercial Property</t>
  </si>
  <si>
    <t>&gt;€5,000,000</t>
  </si>
  <si>
    <t>PackageIndicatorID</t>
  </si>
  <si>
    <t>PackageIndicator</t>
  </si>
  <si>
    <t>Bodily Injury</t>
  </si>
  <si>
    <t>PolicyClaimTypeID</t>
  </si>
  <si>
    <t>PolicyClaimType</t>
  </si>
  <si>
    <t>SettledCostBandID</t>
  </si>
  <si>
    <t>SettlementChannel</t>
  </si>
  <si>
    <t>Litigated before Court Award</t>
  </si>
  <si>
    <t>Litigated with Court Award</t>
  </si>
  <si>
    <t>Direct</t>
  </si>
  <si>
    <t>Litigated</t>
  </si>
  <si>
    <t>PPOIndicatorID</t>
  </si>
  <si>
    <t>PPO</t>
  </si>
  <si>
    <t>Year</t>
  </si>
  <si>
    <t>PeMeasureID</t>
  </si>
  <si>
    <t>PeMeasure</t>
  </si>
  <si>
    <t>UltMeasureID</t>
  </si>
  <si>
    <t>UltMeasure</t>
  </si>
  <si>
    <t>HaMeasureID</t>
  </si>
  <si>
    <t>HaMeasure</t>
  </si>
  <si>
    <t>HsMeasureID</t>
  </si>
  <si>
    <t>HsMeasure</t>
  </si>
  <si>
    <t>Premium And Exposure</t>
  </si>
  <si>
    <t>Numeric value</t>
  </si>
  <si>
    <t>ExpMeasureID</t>
  </si>
  <si>
    <t>ExpMeasure</t>
  </si>
  <si>
    <t>Income and Expeniture</t>
  </si>
  <si>
    <t>Historic Settled Claims</t>
  </si>
  <si>
    <t>BordereauID</t>
  </si>
  <si>
    <t>Bordereau</t>
  </si>
  <si>
    <t>Not Bordereau</t>
  </si>
  <si>
    <t>TotalPolicyBandID</t>
  </si>
  <si>
    <t>TotalPolicyBand</t>
  </si>
  <si>
    <t>Coversheet</t>
  </si>
  <si>
    <t>Settled Cost - Compensation (€s)</t>
  </si>
  <si>
    <t>Settled Cost - Legal (€s)</t>
  </si>
  <si>
    <t>n/a</t>
  </si>
  <si>
    <t>Quarter</t>
  </si>
  <si>
    <t>SettledCostBand</t>
  </si>
  <si>
    <t>Investment Income</t>
  </si>
  <si>
    <t>Interest Payable and Tax</t>
  </si>
  <si>
    <t>All Other Expenses (inc Investment Management Expenses)</t>
  </si>
  <si>
    <t>Description</t>
  </si>
  <si>
    <t>Agriculture, Forestry and Fishing</t>
  </si>
  <si>
    <t>Mining and Quarrying</t>
  </si>
  <si>
    <t>Manufacturing</t>
  </si>
  <si>
    <t>Electricity, Gas, Steam and Air Conditioning Supply</t>
  </si>
  <si>
    <t>Water Supply; Sewerage, Waste Management and Remediation Activities</t>
  </si>
  <si>
    <t>Construction</t>
  </si>
  <si>
    <t>Wholesale and Retail Trade; Repair of Motor Vehicles and Motorcycles</t>
  </si>
  <si>
    <t>Transportation and Storage</t>
  </si>
  <si>
    <t>Accommodation and Food Service Activities</t>
  </si>
  <si>
    <t>Information and Communication</t>
  </si>
  <si>
    <t>Financial and Insurance Activities</t>
  </si>
  <si>
    <t>Real Estate Activities</t>
  </si>
  <si>
    <t>Professional, Scientific and Technical Activities</t>
  </si>
  <si>
    <t>Administrative and Support Service Activities</t>
  </si>
  <si>
    <t>Public Administration and Defence; Compulsory Social Security</t>
  </si>
  <si>
    <t>Education</t>
  </si>
  <si>
    <t>Human Health and Social Work Activities</t>
  </si>
  <si>
    <t>Arts, Entertainment and Recreation</t>
  </si>
  <si>
    <t>Other Service Activities</t>
  </si>
  <si>
    <t>Activities of Households as Employers; Undifferentiate Goods and Services Producing Activities of Households for Own Use</t>
  </si>
  <si>
    <t>Activities of Extraterritorial Organisations and Bodies</t>
  </si>
  <si>
    <t>PolicyTypeBandID</t>
  </si>
  <si>
    <t>PolicyTypeBand</t>
  </si>
  <si>
    <t>Numbers Reported Incl Nil (policy type level)</t>
  </si>
  <si>
    <t>Numbers Settled Excl Nil(policy type level)</t>
  </si>
  <si>
    <t>Numbers Settled At Nil (policy type level)</t>
  </si>
  <si>
    <t>Numbers Reported Incl Nil (claim type level)</t>
  </si>
  <si>
    <t>Numbers Settled Excl Nil(claim type level)</t>
  </si>
  <si>
    <t>Numbers Settled At Nil (claim type level)</t>
  </si>
  <si>
    <t>Individual PPO Claims</t>
  </si>
  <si>
    <t>Have PPO Claims</t>
  </si>
  <si>
    <t>No PPO Claims</t>
  </si>
  <si>
    <t>PPO Claims</t>
  </si>
  <si>
    <t>Timeframe</t>
  </si>
  <si>
    <t>Combination</t>
  </si>
  <si>
    <t>AccidentTimeframe</t>
  </si>
  <si>
    <t>ReportedTimeframe</t>
  </si>
  <si>
    <t>Standalone</t>
  </si>
  <si>
    <t>Total Income</t>
  </si>
  <si>
    <t>Total Other Expenditure</t>
  </si>
  <si>
    <t>G/H</t>
  </si>
  <si>
    <t>PolicyTypeBandID/TotalPolicyBandID</t>
  </si>
  <si>
    <t>Gross Earned Premium - Third Party Distribution</t>
  </si>
  <si>
    <t>Gross Earned Premium - Related Distribution</t>
  </si>
  <si>
    <t>Earned Premium Ceded - Third Party Reinsurance</t>
  </si>
  <si>
    <t>Earned Premium Ceded - Related Reinsurance</t>
  </si>
  <si>
    <t>Reinsurance Commission &amp; Profit Participations - Third Party Reinsurance</t>
  </si>
  <si>
    <t>Reinsurance Commission &amp; Profit Participations - Related Reinsurance</t>
  </si>
  <si>
    <t>Claims Incurred - Third Party Reinsurer's Share</t>
  </si>
  <si>
    <t>Claims Incurred - Related Reinsurer's Share</t>
  </si>
  <si>
    <t>Employers' Liability</t>
  </si>
  <si>
    <t>Net Claims Incurred</t>
  </si>
  <si>
    <t>Commission Payable</t>
  </si>
  <si>
    <t>Check if numeric.</t>
  </si>
  <si>
    <t>Gross Written Premium</t>
  </si>
  <si>
    <t>Net Written Premium</t>
  </si>
  <si>
    <t>Gross Earned Premium</t>
  </si>
  <si>
    <t>Net Earned Premium</t>
  </si>
  <si>
    <t>All Other Income</t>
  </si>
  <si>
    <t xml:space="preserve"> </t>
  </si>
  <si>
    <t>Validation (IDs)</t>
  </si>
  <si>
    <t>Gross Earned Premium - Direct Distribution</t>
  </si>
  <si>
    <t>€1 - €5,000</t>
  </si>
  <si>
    <t>€5,001 - €10,000</t>
  </si>
  <si>
    <t>€10,001 - €15,000</t>
  </si>
  <si>
    <t>€15,001 - €30,000</t>
  </si>
  <si>
    <t>€30,001 - €45,000</t>
  </si>
  <si>
    <t>€45,001 - €60,000</t>
  </si>
  <si>
    <t>€60,001 - €75,000</t>
  </si>
  <si>
    <t>€75,001 - €100,000</t>
  </si>
  <si>
    <t>€100,001 - €125,000</t>
  </si>
  <si>
    <t>€125,001 - €150,000</t>
  </si>
  <si>
    <t>€150,001 - €250,000</t>
  </si>
  <si>
    <t>€250,001 - €500,000</t>
  </si>
  <si>
    <t>HistoricSettledClaims</t>
  </si>
  <si>
    <t>CompensationBandID</t>
  </si>
  <si>
    <t>CompensationBandName</t>
  </si>
  <si>
    <t>SettledQuarter</t>
  </si>
  <si>
    <t>Commission Payable - Third Party Distribution Sales Only</t>
  </si>
  <si>
    <t>Commission Payable - Related Distribution Sales Only</t>
  </si>
  <si>
    <t>Cover</t>
  </si>
  <si>
    <t>Fixed non-editable value. Value MUST be "Valid" to be accepted on ONR.</t>
  </si>
  <si>
    <t>Commission Payable - Related Distribution Other Services</t>
  </si>
  <si>
    <t>JudicialGuidelineUsed</t>
  </si>
  <si>
    <t>JudicialGuidelineID</t>
  </si>
  <si>
    <t>Value taken from column - JudicialGuidelineID</t>
  </si>
  <si>
    <t>E4</t>
  </si>
  <si>
    <t>Return Basis cell must have a value selected from drop down</t>
  </si>
  <si>
    <t>E5</t>
  </si>
  <si>
    <t>6 = 27+28</t>
  </si>
  <si>
    <t>3-4 = 25+26</t>
  </si>
  <si>
    <t>3 = 23+24+37</t>
  </si>
  <si>
    <t>Commission Payable - Third Party Distribution Other Services</t>
  </si>
  <si>
    <t>No</t>
  </si>
  <si>
    <t>Yes</t>
  </si>
  <si>
    <t>JudicialGuidelineID is not applicable for damage claims (PolicyClaimTpyeID 2), for damage claims use JudicialGuidelineID 3 (n/a).</t>
  </si>
  <si>
    <t>Value taken from column - CompensationBandID. This is the Compensation payment part of the settled claim and doesn't include the Legal or Other costs components.</t>
  </si>
  <si>
    <t>14 = 33+34+35+36</t>
  </si>
  <si>
    <t>Select "Core" unless reporting data for a non-core entity, in which case select "Broker".</t>
  </si>
  <si>
    <t>Insert non-core entity name if "Broker" is selected for cell Return Basis (E4), otherwise leave blank.</t>
  </si>
  <si>
    <t>For standalone policies these values should be the same.</t>
  </si>
  <si>
    <t>Value taken from lookup column - HsMeasureID
"Provide the five-way split of: “Settled Costs – Compensation (General Damages)”, “Settled Costs – Compensation (Special Damages)”, “Settled Costs – Legal (Own Costs)”; “Settled Costs – Legal (Third Party Costs)”, and “Settled Costs – Other” where this data is available. This is required from settled year 2019 onwards. 
In the event that Compensation and Legal Settled Costs cannot be split out for years 2015–2018, provide the three-way split of: “Settled Costs – Compensation”, “Settled Costs – Legal”, and “Settled Costs – Other” instead.
Total compensation settled costs in any year should equal the sum of “Settled Costs – Compensation”, “Settled Costs – Compensation (General Damages)” and “Settled Costs – Compensation (Special Damages)”. 
Total legal costs paid in any year should equal the sum of “Settled Costs – Legal”, “Settled Costs – Legal (Own Costs)” and “Settled Costs – Legal (Third Party Costs)”. 
“Settled Costs – Total” (overall) should equal the sum of “Settled Costs – Compensation”, “Settled Costs – Compensation (General Damages)”, “Settled Costs – Compensation (Special Damages), “Settled Costs – Legal”, “Settled Costs – Legal (Own Costs)”, “Settled Costs – Legal (Third Party Costs)” and “Settled Costs – Other”.</t>
  </si>
  <si>
    <t>Value taken from lookup column - PolicyTypeID</t>
  </si>
  <si>
    <t>Value taken from lookup column - PolicyClaimTypeID</t>
  </si>
  <si>
    <t>Value taken from lookup column - SettledCostBandID.  This is the total settled cost of a claim, Compensation, Legal and Other costs.</t>
  </si>
  <si>
    <t>Value taken from lookup column - SectorID</t>
  </si>
  <si>
    <t>Value taken from lookup column - ExpMeasureID</t>
  </si>
  <si>
    <t>Value taken from lookup column - Year</t>
  </si>
  <si>
    <t>Value taken from lookup column - PPOIndicatorID</t>
  </si>
  <si>
    <t>Value taken from lookup column M - Quarter</t>
  </si>
  <si>
    <t>Value taken from lookup column - peMeasureID. Earned Policy count (PeMeasureID 2) to include one count for each unique policy. Earned Subclass count (PeMeasureID 3) to include a count for each cover of a package policy. For example, a package policy that includes EL, PL and Property cover will have a policy count of 1 and it will have a policy subclass count of 1 for each cover element of the policy i.e. EL, PL and Property. For any non-package policy, the policy subclass count and policy count will be equal.</t>
  </si>
  <si>
    <t>Value taken from lookup column - PolicyCategoryID</t>
  </si>
  <si>
    <t>Value taken from lookup column - PackageIndicatorID</t>
  </si>
  <si>
    <t>Value taken from lookup column - TotalPolicyBandID. For Standalone policies TotalPolicyBandID should be the same as PolicyTypeBandID.</t>
  </si>
  <si>
    <t>Value taken from lookup column - Timeframe. Provide quarterly data. If claims data is not available by Accident/Report Quarter, company can provide claims data by Accident/Report Year.</t>
  </si>
  <si>
    <t>Value taken from lookup column - UltMeasureID</t>
  </si>
  <si>
    <t>Value taken from lookup column - PolicyClaimTypeID. Value 3 can only be used with HaMeasureIDs 4,5,6.</t>
  </si>
  <si>
    <t>If Return Basis (E4) is "Broker" then a value is needed in cell E5, Return Basis Name</t>
  </si>
  <si>
    <t>No Compensation Payment</t>
  </si>
  <si>
    <t xml:space="preserve">Settled Cost - Compensation General Damages (€s) </t>
  </si>
  <si>
    <t xml:space="preserve">Settled Cost - Compensation Special Damages (€s) </t>
  </si>
  <si>
    <t xml:space="preserve">Settled Cost - Legal Own (€s) </t>
  </si>
  <si>
    <t xml:space="preserve">Settled Cost - Legal Third Party (€s) </t>
  </si>
  <si>
    <t>Value taken from lookup column - PolicyTypeID. Value 4 to be used if PeMeasureID = 2 and PackageIndicatorID = 2, otherwise use values 1 to 3.</t>
  </si>
  <si>
    <t>Value taken from lookup column - PolicyTypeBandID. Value 9 to be used if PeMeasureID = 2 and PackageIndicatorID = 2, otherwise use values 1 to 8. For Standalone policies PolicyTypeBandID should be the same as TotalPolicyBandID.</t>
  </si>
  <si>
    <t>€500,001 - €1,000,000</t>
  </si>
  <si>
    <t>€1,000,001 - €5,000,000</t>
  </si>
  <si>
    <t>E3</t>
  </si>
  <si>
    <t>Value must be numeric</t>
  </si>
  <si>
    <t>E6</t>
  </si>
  <si>
    <t>Date must be populated e.g. 30/06/2022</t>
  </si>
  <si>
    <t>Numeric values only.</t>
  </si>
  <si>
    <t xml:space="preserve">Value taken from lookup column - SettledQuarter.  </t>
  </si>
  <si>
    <t>Value taken from lookup column - Timeframe.  Provide quarterly data. If claims data is not available by Accident Quarter, company can provide claims data by Accident Year. Accidents prior to 2000 should be aggregated with the "200003" accident quarter (or accident year "2000" if claims data is not available by Accident Quarter). AccidentQuarter cannot be later than the ReportedQuarter.</t>
  </si>
  <si>
    <t>Value taken from lookup column - Timeframe. Provide quarterly data. If claims data is not available by Report Quarter, company can provide claims data by Report Year. Accidents reported prior to 2000 should be aggregated with the "200003" reported quarter (or reported year "2000" if claims data is not available by Report Quarter). ReportedQuarter cannot be later than the SettledQuarter.</t>
  </si>
  <si>
    <t>DevelopmentYear</t>
  </si>
  <si>
    <t>Both</t>
  </si>
  <si>
    <t>Unrealised Gains/(Losses)</t>
  </si>
  <si>
    <t>Gross Claims Incurred - Prior Year</t>
  </si>
  <si>
    <t>Gross Claims Incurred - Current Year</t>
  </si>
  <si>
    <t>Claims Incurred - Prior Year - Reinsurer's Share</t>
  </si>
  <si>
    <t>Claims Incurred - Current Year - Reinsurer's Share</t>
  </si>
  <si>
    <t>IFRS</t>
  </si>
  <si>
    <t>Income - Insurance Revenue</t>
  </si>
  <si>
    <t>CSM recognised for services provided</t>
  </si>
  <si>
    <t>Change in risk adjustment for non-financial risk for risk expired</t>
  </si>
  <si>
    <t>Expected incurred claims</t>
  </si>
  <si>
    <t>Expected other insurance service expenses</t>
  </si>
  <si>
    <t>Other amounts relating to changes in liabilities for remaining coverage</t>
  </si>
  <si>
    <t>Recovery of insurance acquisition cash flows</t>
  </si>
  <si>
    <t>Contracts measured under the PAA</t>
  </si>
  <si>
    <t>Other Insurance Revenue</t>
  </si>
  <si>
    <t>Insurance Revenue</t>
  </si>
  <si>
    <t>Other Investment Income</t>
  </si>
  <si>
    <t>Total Investment Income</t>
  </si>
  <si>
    <t>Expenditure - Other Insurance Service Expenses</t>
  </si>
  <si>
    <t>Amortisation of Other acquisition expenses</t>
  </si>
  <si>
    <t>Losses and reversals of losses on onerous contracts</t>
  </si>
  <si>
    <t>Other Insurance Service Expenses</t>
  </si>
  <si>
    <t>Insurance Service Expenses</t>
  </si>
  <si>
    <t>Expenditure - Expenses (income) from reinsurance contracts</t>
  </si>
  <si>
    <t>Allocation of reinsurance premiums</t>
  </si>
  <si>
    <t>Amounts recoverable from reinsurers for incurred claims</t>
  </si>
  <si>
    <t>Amounts recoverable from reinsurers on onerous underlying contracts</t>
  </si>
  <si>
    <t>Amounts recoverable from reinsurers for other insurance service expenses</t>
  </si>
  <si>
    <t>Other net expenses (income) from reinsurance contracts</t>
  </si>
  <si>
    <t>Total net expenses (income) from reinsurance contracts</t>
  </si>
  <si>
    <t>Expenditure - Insurance Finance Expenses</t>
  </si>
  <si>
    <t>Net Finance Expense (Income) from insurance contracts</t>
  </si>
  <si>
    <t>Income - Insurance Finance Expenses</t>
  </si>
  <si>
    <t>Net Finance Income (Expense) from reinsurance contracts</t>
  </si>
  <si>
    <t>Net Insurance Finance Expenses (Income)</t>
  </si>
  <si>
    <t>Other expenses / (incomes)</t>
  </si>
  <si>
    <t>Insurance Service Result</t>
  </si>
  <si>
    <t>Net Financial Result</t>
  </si>
  <si>
    <t>Opening Net CSM</t>
  </si>
  <si>
    <t>Closing Net CSM</t>
  </si>
  <si>
    <t>Local GAAP</t>
  </si>
  <si>
    <t>Applicable Accounting Standard</t>
  </si>
  <si>
    <t>10 = 39+40 ; 10-11 = 29+30</t>
  </si>
  <si>
    <t xml:space="preserve">51 = 43+44+45+46+47+48+49+50 </t>
  </si>
  <si>
    <t>57 = 10+14+15+16+54+55+56</t>
  </si>
  <si>
    <t>63 = 58-59-60-61+62</t>
  </si>
  <si>
    <t>66 = 64-65</t>
  </si>
  <si>
    <t>68 = 51-57-63+6</t>
  </si>
  <si>
    <t>69 = 53-66</t>
  </si>
  <si>
    <t>AccidentYear</t>
  </si>
  <si>
    <t>Value taken from lookup column - AccidentYear.</t>
  </si>
  <si>
    <t>Value taken from lookup column - DevelopmentYear</t>
  </si>
  <si>
    <t>PolicyTypeID - Measure/Package consistency. Value 4 to be used if PeMeasureID = 2 and PackageIndicatorID = 2, otherwise use values 1 to 3.</t>
  </si>
  <si>
    <t>PolicyTypeBandID - Measure/Package consistency. Value 9 to be used if PeMeasureID = 2 and PackageIndicatorID = 2, otherwise use values 1 to 8.</t>
  </si>
  <si>
    <t>PolicyClaimTypeID - Measure consistency. Value 3 can only be used with HaMeasureIDs 4,5,6.</t>
  </si>
  <si>
    <t>53 = 5+7+52</t>
  </si>
  <si>
    <t>9 = 4+8 or 9 = 51+8</t>
  </si>
  <si>
    <t>22 = 9-(17+20) or 22 = 68+69-20</t>
  </si>
  <si>
    <t>Reported Timeframe is later than Settled Quarter</t>
  </si>
  <si>
    <t>Accident Timeframe is later than Reported Timeframe</t>
  </si>
  <si>
    <t>Populate with return date e.g.30/12/2024.</t>
  </si>
  <si>
    <t>Value taken from lookup column - HaMeasureID
A nil claim is defined as having zero incurred costs as at 31.12.2024 for the total claim.
Policy Type-level count to include one claim count for each unique policy type (EL or PL). For example, a PL claim that has multiple claim types, i.e. Injury and Damage, will have a Policy Type-level count of 1 for PL.
Claim Type-level count to include one count for each unique claim type (Damage or Injury). For example, a PL claim that has multiple claim types, i.e. Injury and Damage, will have a Claim Type-level count of 1 for Bodily injury and a Claim Type-level count of 1 for Damage.</t>
  </si>
  <si>
    <t>Direct before Injuries Resolution Board</t>
  </si>
  <si>
    <t>Direct after Injuries Resolution Board</t>
  </si>
  <si>
    <t>Injuries Resolution Board</t>
  </si>
  <si>
    <t>Value taken from lookup column - SettlementChannelID
Provide the five-way split by Settlement Channel: “Direct, before Injuries Resolution Board”, “Direct, after Injuries Resolution Board”, “Injuries Resolution Board”, “Litigated, before Court Award”, and “Litigated, Court Award” where this data is available. This is required from settled year 2019 onwards.
In the event that Direct and Litigated Settled Costs cannot be split out for years 2015–2018, provide the three-way split by Settlement Channel: “Direct”, “Injuries Resolution Board”, and “Litigated”. 
Total settled costs in the Direct channel in any year should equal the sum of “Direct”, “Direct, before Injuries Resolution Board” and “Direct, after Injuries Resolution Board”. Total settled costs in the Litigated channel in any year should equal the sum of “Litigated”, “Litigated, before Court Award” and “Litigated, Court Award”.</t>
  </si>
  <si>
    <t>21 = 4+6-17 or 21 = 0</t>
  </si>
  <si>
    <t>17=11+14+15+16 or 17 = 0</t>
  </si>
  <si>
    <t>Value taken from lookup column - BordereauID</t>
  </si>
  <si>
    <t>8 = 5+6+7+52</t>
  </si>
  <si>
    <t xml:space="preserve"> 20 =18+19+67</t>
  </si>
  <si>
    <t>DataSetID</t>
  </si>
  <si>
    <t>Data Set</t>
  </si>
  <si>
    <t>Historic Income and Expenditure</t>
  </si>
  <si>
    <t>General Comments</t>
  </si>
  <si>
    <t>Comment</t>
  </si>
  <si>
    <t>Narrative</t>
  </si>
  <si>
    <t>Value doesn't exist in Narrative sheet DataSetID column.</t>
  </si>
  <si>
    <t>Number of characters exceeds 3900.</t>
  </si>
  <si>
    <t>Value taken from column  - DataSetID</t>
  </si>
  <si>
    <t>Narrative / Comments regarding submitted data.</t>
  </si>
  <si>
    <t>All</t>
  </si>
  <si>
    <t>Missing data points in Premium and Exposure sheet</t>
  </si>
  <si>
    <t>Missing data points in Ultimates sheet</t>
  </si>
  <si>
    <t>Missing data points in income and expenditure sheet</t>
  </si>
  <si>
    <t>Missing data points in Historic settled claims sheet</t>
  </si>
  <si>
    <t>Missing data points in Historic Agg Claims sheet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</si>
</sst>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quot;€&quot;#,##0_);[Red]\(&quot;€&quot;#,##0\)"/>
    <numFmt numFmtId="165" formatCode=";;;"/>
  </numFmts>
  <fonts count="6" x14ac:knownFonts="1">
    <font>
      <sz val="11"/>
      <color theme="1"/>
      <name val="Calibri"/>
      <family val="2"/>
      <scheme val="minor"/>
    </font>
    <font>
      <b/>
      <sz val="12"/>
      <color theme="0"/>
      <name val="Calibri"/>
      <family val="2"/>
      <scheme val="minor"/>
    </font>
    <font>
      <b/>
      <sz val="14"/>
      <color theme="1"/>
      <name val="Calibri"/>
      <family val="2"/>
      <scheme val="minor"/>
    </font>
    <font>
      <b/>
      <sz val="11"/>
      <color theme="1"/>
      <name val="Calibri"/>
      <family val="2"/>
      <scheme val="minor"/>
    </font>
    <font>
      <i/>
      <sz val="11"/>
      <color theme="1"/>
      <name val="Calibri"/>
      <family val="2"/>
      <scheme val="minor"/>
    </font>
    <font>
      <sz val="9"/>
      <color theme="1"/>
      <name val="Calibri"/>
      <family val="2"/>
      <scheme val="minor"/>
    </font>
  </fonts>
  <fills count="10">
    <fill>
      <patternFill patternType="none"/>
    </fill>
    <fill>
      <patternFill patternType="gray125"/>
    </fill>
    <fill>
      <patternFill patternType="solid">
        <fgColor rgb="FF0070C0"/>
        <bgColor indexed="64"/>
      </patternFill>
    </fill>
    <fill>
      <patternFill patternType="solid">
        <fgColor theme="2" tint="-0.249977111117893"/>
        <bgColor indexed="64"/>
      </patternFill>
    </fill>
    <fill>
      <patternFill patternType="solid">
        <fgColor theme="0"/>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79998168889431442"/>
        <bgColor indexed="64"/>
      </patternFill>
    </fill>
  </fills>
  <borders count="22">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theme="0"/>
      </left>
      <right style="thin">
        <color theme="0"/>
      </right>
      <top style="thin">
        <color theme="0"/>
      </top>
      <bottom style="thin">
        <color theme="0"/>
      </bottom>
      <diagonal/>
    </border>
    <border>
      <left style="thin">
        <color theme="0"/>
      </left>
      <right style="thin">
        <color theme="0"/>
      </right>
      <top/>
      <bottom/>
      <diagonal/>
    </border>
    <border>
      <left/>
      <right style="thin">
        <color indexed="64"/>
      </right>
      <top/>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s>
  <cellStyleXfs count="1">
    <xf numFmtId="0" fontId="0" fillId="0" borderId="0"/>
  </cellStyleXfs>
  <cellXfs count="80">
    <xf numFmtId="0" fontId="0" fillId="0" borderId="0" xfId="0"/>
    <xf numFmtId="0" fontId="0" fillId="0" borderId="0" xfId="0" applyAlignment="1">
      <alignment horizontal="center"/>
    </xf>
    <xf numFmtId="0" fontId="0" fillId="0" borderId="1" xfId="0" applyBorder="1" applyAlignment="1">
      <alignment horizontal="center"/>
    </xf>
    <xf numFmtId="0" fontId="1" fillId="2" borderId="1" xfId="0" applyFont="1" applyFill="1" applyBorder="1" applyAlignment="1" applyProtection="1">
      <alignment horizontal="center" vertical="center"/>
      <protection locked="0"/>
    </xf>
    <xf numFmtId="0" fontId="0" fillId="3" borderId="0" xfId="0" applyFill="1"/>
    <xf numFmtId="49" fontId="1" fillId="2" borderId="13" xfId="0" applyNumberFormat="1" applyFont="1" applyFill="1" applyBorder="1" applyAlignment="1" applyProtection="1">
      <alignment horizontal="center" vertical="center" wrapText="1"/>
      <protection hidden="1"/>
    </xf>
    <xf numFmtId="49" fontId="1" fillId="2" borderId="14" xfId="0" applyNumberFormat="1" applyFont="1" applyFill="1" applyBorder="1" applyAlignment="1" applyProtection="1">
      <alignment horizontal="center" vertical="center" wrapText="1"/>
      <protection hidden="1"/>
    </xf>
    <xf numFmtId="0" fontId="0" fillId="5" borderId="15" xfId="0" applyFill="1" applyBorder="1" applyAlignment="1" applyProtection="1">
      <alignment horizontal="center"/>
      <protection locked="0"/>
    </xf>
    <xf numFmtId="0" fontId="1" fillId="2" borderId="16" xfId="0" applyFont="1" applyFill="1" applyBorder="1" applyAlignment="1" applyProtection="1">
      <alignment horizontal="center" vertical="center"/>
      <protection locked="0"/>
    </xf>
    <xf numFmtId="0" fontId="0" fillId="8" borderId="0" xfId="0" applyFill="1"/>
    <xf numFmtId="14" fontId="0" fillId="0" borderId="0" xfId="0" applyNumberFormat="1"/>
    <xf numFmtId="0" fontId="0" fillId="0" borderId="1" xfId="0" applyBorder="1" applyAlignment="1">
      <alignment horizontal="left"/>
    </xf>
    <xf numFmtId="0" fontId="1" fillId="2" borderId="1" xfId="0" applyFont="1" applyFill="1" applyBorder="1" applyAlignment="1">
      <alignment horizontal="center" vertical="center"/>
    </xf>
    <xf numFmtId="0" fontId="1" fillId="2" borderId="16" xfId="0" applyFont="1" applyFill="1" applyBorder="1" applyAlignment="1">
      <alignment horizontal="center" vertical="center"/>
    </xf>
    <xf numFmtId="0" fontId="0" fillId="0" borderId="0" xfId="0" applyAlignment="1">
      <alignment horizontal="left"/>
    </xf>
    <xf numFmtId="0" fontId="0" fillId="0" borderId="1" xfId="0" applyBorder="1"/>
    <xf numFmtId="0" fontId="0" fillId="0" borderId="0" xfId="0" applyAlignment="1" applyProtection="1">
      <alignment horizontal="center"/>
      <protection hidden="1"/>
    </xf>
    <xf numFmtId="0" fontId="1" fillId="2" borderId="0" xfId="0" applyFont="1" applyFill="1" applyAlignment="1">
      <alignment horizontal="center" vertical="center"/>
    </xf>
    <xf numFmtId="0" fontId="2" fillId="4" borderId="8" xfId="0" applyFont="1" applyFill="1" applyBorder="1"/>
    <xf numFmtId="0" fontId="0" fillId="4" borderId="0" xfId="0" applyFill="1"/>
    <xf numFmtId="0" fontId="2" fillId="4" borderId="10" xfId="0" applyFont="1" applyFill="1" applyBorder="1"/>
    <xf numFmtId="0" fontId="0" fillId="4" borderId="11" xfId="0" applyFill="1" applyBorder="1"/>
    <xf numFmtId="0" fontId="2" fillId="4" borderId="5" xfId="0" applyFont="1" applyFill="1" applyBorder="1"/>
    <xf numFmtId="0" fontId="0" fillId="4" borderId="6" xfId="0" applyFill="1" applyBorder="1"/>
    <xf numFmtId="0" fontId="2" fillId="4" borderId="6" xfId="0" applyFont="1" applyFill="1" applyBorder="1" applyAlignment="1">
      <alignment horizontal="center"/>
    </xf>
    <xf numFmtId="0" fontId="2" fillId="4" borderId="7" xfId="0" applyFont="1" applyFill="1" applyBorder="1" applyAlignment="1">
      <alignment horizontal="center"/>
    </xf>
    <xf numFmtId="0" fontId="0" fillId="4" borderId="8" xfId="0" applyFill="1" applyBorder="1"/>
    <xf numFmtId="0" fontId="0" fillId="4" borderId="10" xfId="0" applyFill="1" applyBorder="1"/>
    <xf numFmtId="165" fontId="0" fillId="0" borderId="0" xfId="0" applyNumberFormat="1" applyProtection="1">
      <protection hidden="1"/>
    </xf>
    <xf numFmtId="0" fontId="1" fillId="2" borderId="18" xfId="0" applyFont="1" applyFill="1" applyBorder="1" applyAlignment="1">
      <alignment horizontal="center" vertical="center"/>
    </xf>
    <xf numFmtId="0" fontId="1" fillId="2" borderId="19" xfId="0" applyFont="1" applyFill="1" applyBorder="1" applyAlignment="1">
      <alignment horizontal="center" vertical="center"/>
    </xf>
    <xf numFmtId="0" fontId="0" fillId="5" borderId="21" xfId="0" applyFill="1" applyBorder="1" applyAlignment="1" applyProtection="1">
      <alignment horizontal="center"/>
      <protection locked="0"/>
    </xf>
    <xf numFmtId="0" fontId="0" fillId="5" borderId="20" xfId="0" applyFill="1" applyBorder="1" applyAlignment="1" applyProtection="1">
      <alignment horizontal="center"/>
      <protection locked="0"/>
    </xf>
    <xf numFmtId="0" fontId="0" fillId="5" borderId="1" xfId="0" applyFill="1" applyBorder="1" applyAlignment="1" applyProtection="1">
      <alignment horizontal="center" vertical="center"/>
      <protection locked="0"/>
    </xf>
    <xf numFmtId="165" fontId="0" fillId="0" borderId="0" xfId="0" applyNumberFormat="1" applyAlignment="1">
      <alignment horizontal="center"/>
    </xf>
    <xf numFmtId="165" fontId="0" fillId="0" borderId="0" xfId="0" applyNumberFormat="1" applyAlignment="1">
      <alignment horizontal="left"/>
    </xf>
    <xf numFmtId="165" fontId="0" fillId="0" borderId="0" xfId="0" applyNumberFormat="1"/>
    <xf numFmtId="0" fontId="0" fillId="6" borderId="1" xfId="0" applyFill="1" applyBorder="1" applyAlignment="1">
      <alignment horizontal="left" vertical="center" wrapText="1"/>
    </xf>
    <xf numFmtId="0" fontId="3" fillId="6" borderId="1" xfId="0" applyFont="1" applyFill="1" applyBorder="1" applyAlignment="1">
      <alignment vertical="center"/>
    </xf>
    <xf numFmtId="0" fontId="0" fillId="7" borderId="1" xfId="0" applyFill="1" applyBorder="1" applyAlignment="1">
      <alignment horizontal="left" vertical="center" wrapText="1"/>
    </xf>
    <xf numFmtId="0" fontId="3" fillId="7" borderId="1" xfId="0" applyFont="1" applyFill="1" applyBorder="1" applyAlignment="1">
      <alignment vertical="center"/>
    </xf>
    <xf numFmtId="0" fontId="3" fillId="6" borderId="1" xfId="0" applyFont="1" applyFill="1" applyBorder="1" applyAlignment="1">
      <alignment horizontal="left" vertical="center"/>
    </xf>
    <xf numFmtId="0" fontId="3" fillId="7" borderId="1" xfId="0" applyFont="1" applyFill="1" applyBorder="1" applyAlignment="1">
      <alignment horizontal="left" vertical="center"/>
    </xf>
    <xf numFmtId="164" fontId="0" fillId="0" borderId="1" xfId="0" applyNumberFormat="1" applyBorder="1" applyAlignment="1">
      <alignment horizontal="center"/>
    </xf>
    <xf numFmtId="0" fontId="0" fillId="9" borderId="1" xfId="0" applyFill="1" applyBorder="1" applyAlignment="1">
      <alignment horizontal="left" vertical="center" wrapText="1"/>
    </xf>
    <xf numFmtId="0" fontId="3" fillId="9" borderId="1" xfId="0" applyFont="1" applyFill="1" applyBorder="1" applyAlignment="1">
      <alignment horizontal="left" vertical="center"/>
    </xf>
    <xf numFmtId="0" fontId="3" fillId="9" borderId="1" xfId="0" applyFont="1" applyFill="1" applyBorder="1" applyAlignment="1">
      <alignment vertical="center"/>
    </xf>
    <xf numFmtId="0" fontId="2" fillId="5" borderId="9" xfId="0" applyFont="1" applyFill="1" applyBorder="1" applyAlignment="1" applyProtection="1">
      <alignment horizontal="center"/>
      <protection locked="0"/>
    </xf>
    <xf numFmtId="165" fontId="4" fillId="0" borderId="0" xfId="0" applyNumberFormat="1" applyFont="1" applyAlignment="1" applyProtection="1">
      <alignment horizontal="right"/>
      <protection hidden="1"/>
    </xf>
    <xf numFmtId="0" fontId="0" fillId="4" borderId="9" xfId="0" applyFill="1" applyBorder="1" applyAlignment="1" applyProtection="1">
      <alignment horizontal="center"/>
      <protection hidden="1"/>
    </xf>
    <xf numFmtId="0" fontId="0" fillId="4" borderId="12" xfId="0" applyFill="1" applyBorder="1" applyAlignment="1" applyProtection="1">
      <alignment horizontal="center"/>
      <protection hidden="1"/>
    </xf>
    <xf numFmtId="3" fontId="0" fillId="0" borderId="0" xfId="0" applyNumberFormat="1"/>
    <xf numFmtId="3" fontId="1" fillId="2" borderId="14" xfId="0" applyNumberFormat="1" applyFont="1" applyFill="1" applyBorder="1" applyAlignment="1" applyProtection="1">
      <alignment horizontal="center" vertical="center" wrapText="1"/>
      <protection hidden="1"/>
    </xf>
    <xf numFmtId="3" fontId="0" fillId="0" borderId="0" xfId="0" applyNumberFormat="1" applyAlignment="1" applyProtection="1">
      <alignment horizontal="center"/>
      <protection hidden="1"/>
    </xf>
    <xf numFmtId="3" fontId="3" fillId="0" borderId="17" xfId="0" applyNumberFormat="1" applyFont="1" applyBorder="1" applyAlignment="1" applyProtection="1">
      <alignment horizontal="center"/>
      <protection hidden="1"/>
    </xf>
    <xf numFmtId="3" fontId="0" fillId="0" borderId="0" xfId="0" applyNumberFormat="1" applyProtection="1">
      <protection hidden="1"/>
    </xf>
    <xf numFmtId="3" fontId="3" fillId="0" borderId="0" xfId="0" applyNumberFormat="1" applyFont="1" applyAlignment="1" applyProtection="1">
      <alignment horizontal="center"/>
      <protection hidden="1"/>
    </xf>
    <xf numFmtId="0" fontId="0" fillId="6" borderId="1" xfId="0" applyFill="1" applyBorder="1" applyAlignment="1">
      <alignment horizontal="left" vertical="center"/>
    </xf>
    <xf numFmtId="0" fontId="0" fillId="0" borderId="0" xfId="0" applyAlignment="1">
      <alignment vertical="center"/>
    </xf>
    <xf numFmtId="0" fontId="0" fillId="7" borderId="1" xfId="0" applyFill="1" applyBorder="1" applyAlignment="1">
      <alignment horizontal="left" vertical="center"/>
    </xf>
    <xf numFmtId="0" fontId="0" fillId="9" borderId="1" xfId="0" applyFill="1" applyBorder="1" applyAlignment="1">
      <alignment horizontal="left" vertical="center"/>
    </xf>
    <xf numFmtId="0" fontId="1" fillId="2" borderId="1" xfId="0" applyFont="1" applyFill="1" applyBorder="1" applyAlignment="1">
      <alignment horizontal="center" vertical="center" wrapText="1"/>
    </xf>
    <xf numFmtId="0" fontId="0" fillId="5" borderId="9" xfId="0" applyFill="1" applyBorder="1" applyAlignment="1" applyProtection="1">
      <alignment horizontal="center"/>
      <protection locked="0"/>
    </xf>
    <xf numFmtId="14" fontId="0" fillId="5" borderId="9" xfId="0" applyNumberFormat="1" applyFill="1" applyBorder="1" applyAlignment="1" applyProtection="1">
      <alignment horizontal="center"/>
      <protection locked="0"/>
    </xf>
    <xf numFmtId="0" fontId="0" fillId="0" borderId="1" xfId="0" applyBorder="1" applyAlignment="1">
      <alignment horizontal="center" wrapText="1"/>
    </xf>
    <xf numFmtId="0" fontId="5" fillId="0" borderId="0" xfId="0" applyFont="1"/>
    <xf numFmtId="0" fontId="3" fillId="7" borderId="1" xfId="0" applyFont="1" applyFill="1" applyBorder="1"/>
    <xf numFmtId="0" fontId="0" fillId="7" borderId="1" xfId="0" applyFill="1" applyBorder="1" applyAlignment="1">
      <alignment horizontal="left"/>
    </xf>
    <xf numFmtId="3" fontId="0" fillId="4" borderId="11" xfId="0" applyNumberFormat="1" applyFill="1" applyBorder="1" applyAlignment="1" applyProtection="1">
      <alignment horizontal="center"/>
      <protection hidden="1"/>
    </xf>
    <xf numFmtId="0" fontId="0" fillId="4" borderId="0" xfId="0" applyFill="1" applyAlignment="1" applyProtection="1">
      <alignment horizontal="center"/>
      <protection hidden="1"/>
    </xf>
    <xf numFmtId="0" fontId="0" fillId="5" borderId="15" xfId="0" applyFill="1" applyBorder="1" applyAlignment="1" applyProtection="1">
      <alignment horizontal="center" wrapText="1"/>
      <protection locked="0"/>
    </xf>
    <xf numFmtId="0" fontId="0" fillId="0" borderId="0" xfId="0" applyAlignment="1">
      <alignment wrapText="1"/>
    </xf>
    <xf numFmtId="0" fontId="2" fillId="4" borderId="2" xfId="0" applyFont="1" applyFill="1" applyBorder="1" applyAlignment="1">
      <alignment horizontal="center"/>
    </xf>
    <xf numFmtId="0" fontId="2" fillId="4" borderId="3" xfId="0" applyFont="1" applyFill="1" applyBorder="1" applyAlignment="1">
      <alignment horizontal="center"/>
    </xf>
    <xf numFmtId="0" fontId="2" fillId="4" borderId="4" xfId="0" applyFont="1" applyFill="1" applyBorder="1" applyAlignment="1">
      <alignment horizontal="center"/>
    </xf>
    <xf numFmtId="0" fontId="3" fillId="7" borderId="1" xfId="0" applyFont="1" applyFill="1" applyBorder="1" applyAlignment="1">
      <alignment horizontal="center"/>
    </xf>
    <xf numFmtId="0" fontId="3" fillId="7" borderId="1" xfId="0" applyFont="1" applyFill="1" applyBorder="1" applyAlignment="1">
      <alignment horizontal="center" vertical="center"/>
    </xf>
    <xf numFmtId="0" fontId="3" fillId="6" borderId="1" xfId="0" applyFont="1" applyFill="1" applyBorder="1" applyAlignment="1">
      <alignment horizontal="center" vertical="center"/>
    </xf>
    <xf numFmtId="0" fontId="3" fillId="9" borderId="1" xfId="0" applyFont="1" applyFill="1" applyBorder="1" applyAlignment="1">
      <alignment horizontal="center" vertical="center"/>
    </xf>
    <xf numFmtId="0" fontId="3" fillId="6" borderId="1" xfId="0" applyFont="1" applyFill="1" applyBorder="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autoPageBreaks="0"/>
  </sheetPr>
  <dimension ref="A1:N23"/>
  <sheetViews>
    <sheetView tabSelected="1" workbookViewId="0"/>
  </sheetViews>
  <sheetFormatPr defaultRowHeight="14.5" x14ac:dyDescent="0.35"/>
  <cols>
    <col min="2" max="2" width="22.1796875" customWidth="1"/>
    <col min="3" max="4" width="13.7265625" customWidth="1"/>
    <col min="5" max="5" width="21.453125" customWidth="1"/>
    <col min="14" max="14" width="10.7265625" bestFit="1" customWidth="1"/>
  </cols>
  <sheetData>
    <row r="1" spans="1:14" ht="15" thickBot="1" x14ac:dyDescent="0.4">
      <c r="A1" s="4"/>
      <c r="B1" s="4"/>
      <c r="C1" s="4"/>
      <c r="D1" s="4"/>
      <c r="E1" s="4"/>
      <c r="F1" s="4"/>
      <c r="N1" s="10"/>
    </row>
    <row r="2" spans="1:14" ht="19" thickBot="1" x14ac:dyDescent="0.5">
      <c r="A2" s="4"/>
      <c r="B2" s="72" t="s">
        <v>56</v>
      </c>
      <c r="C2" s="73"/>
      <c r="D2" s="73"/>
      <c r="E2" s="74"/>
      <c r="F2" s="4"/>
      <c r="M2" s="48"/>
      <c r="N2" s="28"/>
    </row>
    <row r="3" spans="1:14" ht="18.5" x14ac:dyDescent="0.45">
      <c r="A3" s="4"/>
      <c r="B3" s="18" t="s">
        <v>57</v>
      </c>
      <c r="C3" s="19"/>
      <c r="D3" s="19"/>
      <c r="E3" s="62"/>
      <c r="F3" s="4"/>
      <c r="M3" s="48"/>
      <c r="N3" s="28"/>
    </row>
    <row r="4" spans="1:14" ht="18.5" x14ac:dyDescent="0.45">
      <c r="A4" s="4"/>
      <c r="B4" s="18" t="s">
        <v>58</v>
      </c>
      <c r="C4" s="19"/>
      <c r="D4" s="19"/>
      <c r="E4" s="47"/>
      <c r="F4" s="4"/>
      <c r="I4" s="28" t="str">
        <f>E7</f>
        <v>Invalid</v>
      </c>
      <c r="M4" s="48"/>
      <c r="N4" s="28"/>
    </row>
    <row r="5" spans="1:14" ht="18.5" x14ac:dyDescent="0.45">
      <c r="A5" s="4"/>
      <c r="B5" s="18" t="s">
        <v>59</v>
      </c>
      <c r="C5" s="19"/>
      <c r="D5" s="19"/>
      <c r="E5" s="47"/>
      <c r="F5" s="4"/>
      <c r="M5" s="48"/>
      <c r="N5" s="28"/>
    </row>
    <row r="6" spans="1:14" ht="18.5" x14ac:dyDescent="0.45">
      <c r="A6" s="4"/>
      <c r="B6" s="18" t="s">
        <v>60</v>
      </c>
      <c r="C6" s="19"/>
      <c r="D6" s="19"/>
      <c r="E6" s="63"/>
      <c r="F6" s="4"/>
      <c r="N6" s="10"/>
    </row>
    <row r="7" spans="1:14" ht="19" thickBot="1" x14ac:dyDescent="0.5">
      <c r="A7" s="4"/>
      <c r="B7" s="20" t="s">
        <v>61</v>
      </c>
      <c r="C7" s="21"/>
      <c r="D7" s="21"/>
      <c r="E7" s="50" t="str">
        <f>IF(SUM(D10:D17)&gt;0,"Invalid","Valid")</f>
        <v>Invalid</v>
      </c>
      <c r="F7" s="4"/>
      <c r="N7" s="10"/>
    </row>
    <row r="8" spans="1:14" ht="15" thickBot="1" x14ac:dyDescent="0.4">
      <c r="A8" s="4"/>
      <c r="B8" s="4"/>
      <c r="C8" s="4"/>
      <c r="D8" s="4"/>
      <c r="E8" s="4"/>
      <c r="F8" s="4"/>
      <c r="N8" s="10"/>
    </row>
    <row r="9" spans="1:14" ht="18.5" x14ac:dyDescent="0.45">
      <c r="A9" s="4"/>
      <c r="B9" s="22" t="s">
        <v>62</v>
      </c>
      <c r="C9" s="23"/>
      <c r="D9" s="24" t="s">
        <v>63</v>
      </c>
      <c r="E9" s="25" t="s">
        <v>64</v>
      </c>
      <c r="F9" s="4"/>
      <c r="N9" s="10"/>
    </row>
    <row r="10" spans="1:14" x14ac:dyDescent="0.35">
      <c r="A10" s="4"/>
      <c r="B10" s="26" t="s">
        <v>116</v>
      </c>
      <c r="D10" s="16">
        <f>Validations!E6</f>
        <v>3</v>
      </c>
      <c r="E10" s="49" t="str">
        <f>IF(D10=0,"Valid","Invalid")</f>
        <v>Invalid</v>
      </c>
      <c r="F10" s="4"/>
      <c r="N10" s="10"/>
    </row>
    <row r="11" spans="1:14" x14ac:dyDescent="0.35">
      <c r="A11" s="4"/>
      <c r="B11" s="26" t="s">
        <v>105</v>
      </c>
      <c r="C11" s="19"/>
      <c r="D11" s="69">
        <f>Validations!E22</f>
        <v>10485750</v>
      </c>
      <c r="E11" s="49" t="str">
        <f>IF(D11=0,"Valid","Invalid")</f>
        <v>Invalid</v>
      </c>
      <c r="F11" s="4"/>
      <c r="N11" s="10"/>
    </row>
    <row r="12" spans="1:14" x14ac:dyDescent="0.35">
      <c r="A12" s="4"/>
      <c r="B12" s="26" t="s">
        <v>65</v>
      </c>
      <c r="C12" s="19"/>
      <c r="D12" s="69">
        <f>Validations!E30</f>
        <v>5242875</v>
      </c>
      <c r="E12" s="49" t="str">
        <f t="shared" ref="E12:E17" si="0">IF(D12=0,"Valid","Invalid")</f>
        <v>Invalid</v>
      </c>
      <c r="F12" s="4"/>
      <c r="N12" s="10"/>
    </row>
    <row r="13" spans="1:14" x14ac:dyDescent="0.35">
      <c r="A13" s="4"/>
      <c r="B13" s="26" t="s">
        <v>66</v>
      </c>
      <c r="C13" s="19"/>
      <c r="D13" s="69">
        <f>Validations!E43</f>
        <v>9437175</v>
      </c>
      <c r="E13" s="49" t="str">
        <f t="shared" si="0"/>
        <v>Invalid</v>
      </c>
      <c r="F13" s="4"/>
      <c r="N13" s="10"/>
    </row>
    <row r="14" spans="1:14" x14ac:dyDescent="0.35">
      <c r="A14" s="4"/>
      <c r="B14" s="26" t="s">
        <v>110</v>
      </c>
      <c r="C14" s="19"/>
      <c r="D14" s="69">
        <f>Validations!E61</f>
        <v>11534325</v>
      </c>
      <c r="E14" s="49" t="str">
        <f t="shared" si="0"/>
        <v>Invalid</v>
      </c>
      <c r="F14" s="4"/>
      <c r="N14" s="10"/>
    </row>
    <row r="15" spans="1:14" x14ac:dyDescent="0.35">
      <c r="A15" s="4"/>
      <c r="B15" s="26" t="s">
        <v>155</v>
      </c>
      <c r="C15" s="19"/>
      <c r="D15" s="69">
        <f>Validations!E64</f>
        <v>1</v>
      </c>
      <c r="E15" s="49" t="str">
        <f t="shared" si="0"/>
        <v>Invalid</v>
      </c>
      <c r="F15" s="4"/>
      <c r="N15" s="10"/>
    </row>
    <row r="16" spans="1:14" x14ac:dyDescent="0.35">
      <c r="A16" s="4"/>
      <c r="B16" s="26" t="s">
        <v>67</v>
      </c>
      <c r="C16" s="19"/>
      <c r="D16" s="69">
        <f>Validations!E71</f>
        <v>4194300</v>
      </c>
      <c r="E16" s="49" t="str">
        <f t="shared" si="0"/>
        <v>Invalid</v>
      </c>
      <c r="F16" s="4"/>
      <c r="N16" s="10"/>
    </row>
    <row r="17" spans="1:14" ht="15" thickBot="1" x14ac:dyDescent="0.4">
      <c r="A17" s="4"/>
      <c r="B17" s="27" t="s">
        <v>339</v>
      </c>
      <c r="C17" s="21"/>
      <c r="D17" s="68">
        <f>Validations!E75</f>
        <v>1048575</v>
      </c>
      <c r="E17" s="50" t="str">
        <f t="shared" si="0"/>
        <v>Invalid</v>
      </c>
      <c r="F17" s="4"/>
      <c r="N17" s="10"/>
    </row>
    <row r="18" spans="1:14" x14ac:dyDescent="0.35">
      <c r="A18" s="4"/>
      <c r="B18" s="4"/>
      <c r="C18" s="4"/>
      <c r="D18" s="4"/>
      <c r="E18" s="4"/>
      <c r="F18" s="4"/>
      <c r="N18" s="10"/>
    </row>
    <row r="19" spans="1:14" x14ac:dyDescent="0.35">
      <c r="N19" s="10"/>
    </row>
    <row r="20" spans="1:14" x14ac:dyDescent="0.35">
      <c r="N20" s="10"/>
    </row>
    <row r="21" spans="1:14" x14ac:dyDescent="0.35">
      <c r="N21" s="10"/>
    </row>
    <row r="22" spans="1:14" x14ac:dyDescent="0.35">
      <c r="N22" s="10"/>
    </row>
    <row r="23" spans="1:14" x14ac:dyDescent="0.35">
      <c r="N23" s="10"/>
    </row>
  </sheetData>
  <sheetProtection algorithmName="SHA-512" hashValue="mCooSQjf0kJxWNUVNTUT4vTHfapqHFVHm0uAGZmdaewOn49vCm3f1d4I7me4Y5xZKqV53zKdQWjNChoxAxKACw==" saltValue="i4VTDANmvbPCcRuqFAeHmg==" spinCount="100000" sheet="1" objects="1" scenarios="1"/>
  <mergeCells count="1">
    <mergeCell ref="B2:E2"/>
  </mergeCells>
  <dataValidations count="1">
    <dataValidation type="list" allowBlank="1" showInputMessage="1" showErrorMessage="1" sqref="E4" xr:uid="{00000000-0002-0000-0000-000000000000}">
      <formula1>"Core,Broker"</formula1>
    </dataValidation>
  </dataValidations>
  <pageMargins left="0.7" right="0.7" top="0.75" bottom="0.75" header="0.3" footer="0.3"/>
  <pageSetup paperSize="9" orientation="portrait" r:id="rId1"/>
  <headerFooter>
    <oddHeader>&amp;L&amp;"Times New Roman,Regular"&amp;12&amp;K000000Central Bank of Ireland - UNRESTRICTED</oddHeader>
    <evenHeader>&amp;L&amp;"Times New Roman,Regular"&amp;12&amp;K000000Central Bank of Ireland - UNRESTRICTED</evenHeader>
    <firstHeader>&amp;L&amp;"Times New Roman,Regular"&amp;12&amp;K000000Central Bank of Ireland - UNRESTRICTED</first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1C4D8D-CA7B-418D-92DB-67ABE2771171}">
  <sheetPr>
    <pageSetUpPr autoPageBreaks="0"/>
  </sheetPr>
  <dimension ref="A1:F11"/>
  <sheetViews>
    <sheetView workbookViewId="0"/>
  </sheetViews>
  <sheetFormatPr defaultColWidth="9.1796875" defaultRowHeight="14.5" x14ac:dyDescent="0.35"/>
  <cols>
    <col min="1" max="1" width="28.54296875" style="7" customWidth="1"/>
    <col min="2" max="2" width="82.54296875" style="7" customWidth="1"/>
    <col min="5" max="5" width="13.7265625" bestFit="1" customWidth="1"/>
    <col min="6" max="6" width="41" customWidth="1"/>
  </cols>
  <sheetData>
    <row r="1" spans="1:6" ht="15.5" x14ac:dyDescent="0.35">
      <c r="A1" s="12" t="s">
        <v>334</v>
      </c>
      <c r="B1" s="12" t="s">
        <v>338</v>
      </c>
      <c r="E1" s="12" t="s">
        <v>334</v>
      </c>
      <c r="F1" s="12" t="s">
        <v>335</v>
      </c>
    </row>
    <row r="2" spans="1:6" x14ac:dyDescent="0.35">
      <c r="B2" s="70"/>
      <c r="E2" s="2">
        <v>1</v>
      </c>
      <c r="F2" s="2" t="s">
        <v>105</v>
      </c>
    </row>
    <row r="3" spans="1:6" x14ac:dyDescent="0.35">
      <c r="E3" s="2">
        <v>2</v>
      </c>
      <c r="F3" s="2" t="s">
        <v>65</v>
      </c>
    </row>
    <row r="4" spans="1:6" x14ac:dyDescent="0.35">
      <c r="E4" s="2">
        <v>3</v>
      </c>
      <c r="F4" s="2" t="s">
        <v>66</v>
      </c>
    </row>
    <row r="5" spans="1:6" x14ac:dyDescent="0.35">
      <c r="E5" s="2">
        <v>4</v>
      </c>
      <c r="F5" s="2" t="s">
        <v>110</v>
      </c>
    </row>
    <row r="6" spans="1:6" x14ac:dyDescent="0.35">
      <c r="E6" s="2">
        <v>5</v>
      </c>
      <c r="F6" s="2" t="s">
        <v>158</v>
      </c>
    </row>
    <row r="7" spans="1:6" x14ac:dyDescent="0.35">
      <c r="E7" s="2">
        <v>6</v>
      </c>
      <c r="F7" s="2" t="s">
        <v>336</v>
      </c>
    </row>
    <row r="8" spans="1:6" x14ac:dyDescent="0.35">
      <c r="E8" s="2">
        <v>7</v>
      </c>
      <c r="F8" s="2" t="s">
        <v>337</v>
      </c>
    </row>
    <row r="11" spans="1:6" x14ac:dyDescent="0.35">
      <c r="F11" t="s">
        <v>185</v>
      </c>
    </row>
  </sheetData>
  <sheetProtection algorithmName="SHA-512" hashValue="3z1QKYflgIxCj6h/LJuVWyjp762iIROoZoh3JuQs/Xg2zp4MPuObqAadnR04yBEt1TLt83IVvVFW5zqEgnqkeQ==" saltValue="PX2SDCTjOBVKR90Kg5NJEA==" spinCount="100000" sheet="1" objects="1" scenarios="1"/>
  <pageMargins left="0.7" right="0.7" top="0.75" bottom="0.75" header="0.3" footer="0.3"/>
  <pageSetup paperSize="9" orientation="portrait" r:id="rId1"/>
  <headerFooter>
    <oddHeader>&amp;L&amp;"Times New Roman,Regular"&amp;12&amp;K000000Central Bank of Ireland - UNRESTRICTED</oddHeader>
    <evenHeader>&amp;L&amp;"Times New Roman,Regular"&amp;12&amp;K000000Central Bank of Ireland - UNRESTRICTED</evenHeader>
    <firstHeader>&amp;L&amp;"Times New Roman,Regular"&amp;12&amp;K000000Central Bank of Ireland - UNRESTRICTED</first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autoPageBreaks="0"/>
  </sheetPr>
  <dimension ref="A2:B64"/>
  <sheetViews>
    <sheetView workbookViewId="0"/>
  </sheetViews>
  <sheetFormatPr defaultRowHeight="14.5" x14ac:dyDescent="0.35"/>
  <cols>
    <col min="1" max="1" width="23.1796875" customWidth="1"/>
    <col min="2" max="2" width="132.81640625" customWidth="1"/>
    <col min="5" max="5" width="20.54296875" customWidth="1"/>
    <col min="8" max="8" width="9.1796875" customWidth="1"/>
  </cols>
  <sheetData>
    <row r="2" spans="1:2" x14ac:dyDescent="0.35">
      <c r="A2" s="77" t="s">
        <v>206</v>
      </c>
      <c r="B2" s="77"/>
    </row>
    <row r="3" spans="1:2" x14ac:dyDescent="0.35">
      <c r="A3" s="41" t="s">
        <v>57</v>
      </c>
      <c r="B3" s="57" t="s">
        <v>257</v>
      </c>
    </row>
    <row r="4" spans="1:2" x14ac:dyDescent="0.35">
      <c r="A4" s="41" t="s">
        <v>58</v>
      </c>
      <c r="B4" s="57" t="s">
        <v>224</v>
      </c>
    </row>
    <row r="5" spans="1:2" x14ac:dyDescent="0.35">
      <c r="A5" s="41" t="s">
        <v>59</v>
      </c>
      <c r="B5" s="57" t="s">
        <v>225</v>
      </c>
    </row>
    <row r="6" spans="1:2" x14ac:dyDescent="0.35">
      <c r="A6" s="41" t="s">
        <v>60</v>
      </c>
      <c r="B6" s="57" t="s">
        <v>323</v>
      </c>
    </row>
    <row r="7" spans="1:2" x14ac:dyDescent="0.35">
      <c r="A7" s="41" t="s">
        <v>61</v>
      </c>
      <c r="B7" s="57" t="s">
        <v>207</v>
      </c>
    </row>
    <row r="9" spans="1:2" x14ac:dyDescent="0.35">
      <c r="A9" s="76" t="s">
        <v>105</v>
      </c>
      <c r="B9" s="76"/>
    </row>
    <row r="10" spans="1:2" x14ac:dyDescent="0.35">
      <c r="A10" s="40" t="s">
        <v>120</v>
      </c>
      <c r="B10" s="59" t="s">
        <v>235</v>
      </c>
    </row>
    <row r="11" spans="1:2" ht="73.5" customHeight="1" x14ac:dyDescent="0.35">
      <c r="A11" s="42" t="s">
        <v>97</v>
      </c>
      <c r="B11" s="39" t="s">
        <v>236</v>
      </c>
    </row>
    <row r="12" spans="1:2" x14ac:dyDescent="0.35">
      <c r="A12" s="40" t="s">
        <v>54</v>
      </c>
      <c r="B12" s="59" t="s">
        <v>237</v>
      </c>
    </row>
    <row r="13" spans="1:2" x14ac:dyDescent="0.35">
      <c r="A13" s="40" t="s">
        <v>111</v>
      </c>
      <c r="B13" s="59" t="s">
        <v>331</v>
      </c>
    </row>
    <row r="14" spans="1:2" x14ac:dyDescent="0.35">
      <c r="A14" s="40" t="s">
        <v>83</v>
      </c>
      <c r="B14" s="59" t="s">
        <v>238</v>
      </c>
    </row>
    <row r="15" spans="1:2" x14ac:dyDescent="0.35">
      <c r="A15" s="40" t="s">
        <v>47</v>
      </c>
      <c r="B15" s="59" t="s">
        <v>249</v>
      </c>
    </row>
    <row r="16" spans="1:2" ht="29" x14ac:dyDescent="0.35">
      <c r="A16" s="40" t="s">
        <v>147</v>
      </c>
      <c r="B16" s="39" t="s">
        <v>250</v>
      </c>
    </row>
    <row r="17" spans="1:2" x14ac:dyDescent="0.35">
      <c r="A17" s="40" t="s">
        <v>114</v>
      </c>
      <c r="B17" s="59" t="s">
        <v>239</v>
      </c>
    </row>
    <row r="18" spans="1:2" x14ac:dyDescent="0.35">
      <c r="A18" s="40" t="s">
        <v>48</v>
      </c>
      <c r="B18" s="59" t="s">
        <v>231</v>
      </c>
    </row>
    <row r="19" spans="1:2" x14ac:dyDescent="0.35">
      <c r="A19" s="40" t="s">
        <v>0</v>
      </c>
      <c r="B19" s="59" t="s">
        <v>106</v>
      </c>
    </row>
    <row r="21" spans="1:2" x14ac:dyDescent="0.35">
      <c r="A21" s="77" t="s">
        <v>65</v>
      </c>
      <c r="B21" s="77"/>
    </row>
    <row r="22" spans="1:2" ht="29" x14ac:dyDescent="0.35">
      <c r="A22" s="38" t="s">
        <v>159</v>
      </c>
      <c r="B22" s="37" t="s">
        <v>240</v>
      </c>
    </row>
    <row r="23" spans="1:2" x14ac:dyDescent="0.35">
      <c r="A23" s="38" t="s">
        <v>99</v>
      </c>
      <c r="B23" s="57" t="s">
        <v>241</v>
      </c>
    </row>
    <row r="24" spans="1:2" x14ac:dyDescent="0.35">
      <c r="A24" s="38" t="s">
        <v>54</v>
      </c>
      <c r="B24" s="57" t="s">
        <v>237</v>
      </c>
    </row>
    <row r="25" spans="1:2" x14ac:dyDescent="0.35">
      <c r="A25" s="38" t="s">
        <v>47</v>
      </c>
      <c r="B25" s="57" t="s">
        <v>228</v>
      </c>
    </row>
    <row r="26" spans="1:2" x14ac:dyDescent="0.35">
      <c r="A26" s="38" t="s">
        <v>0</v>
      </c>
      <c r="B26" s="57" t="s">
        <v>106</v>
      </c>
    </row>
    <row r="28" spans="1:2" x14ac:dyDescent="0.35">
      <c r="A28" s="78" t="s">
        <v>66</v>
      </c>
      <c r="B28" s="78"/>
    </row>
    <row r="29" spans="1:2" ht="37.5" customHeight="1" x14ac:dyDescent="0.35">
      <c r="A29" s="45" t="s">
        <v>312</v>
      </c>
      <c r="B29" s="44" t="s">
        <v>313</v>
      </c>
    </row>
    <row r="30" spans="1:2" x14ac:dyDescent="0.35">
      <c r="A30" s="46" t="s">
        <v>261</v>
      </c>
      <c r="B30" s="60" t="s">
        <v>314</v>
      </c>
    </row>
    <row r="31" spans="1:2" ht="141.75" customHeight="1" x14ac:dyDescent="0.35">
      <c r="A31" s="46" t="s">
        <v>101</v>
      </c>
      <c r="B31" s="44" t="s">
        <v>324</v>
      </c>
    </row>
    <row r="32" spans="1:2" x14ac:dyDescent="0.35">
      <c r="A32" s="46" t="s">
        <v>54</v>
      </c>
      <c r="B32" s="60" t="s">
        <v>237</v>
      </c>
    </row>
    <row r="33" spans="1:2" x14ac:dyDescent="0.35">
      <c r="A33" s="46" t="s">
        <v>83</v>
      </c>
      <c r="B33" s="60" t="s">
        <v>238</v>
      </c>
    </row>
    <row r="34" spans="1:2" x14ac:dyDescent="0.35">
      <c r="A34" s="46" t="s">
        <v>47</v>
      </c>
      <c r="B34" s="60" t="s">
        <v>228</v>
      </c>
    </row>
    <row r="35" spans="1:2" x14ac:dyDescent="0.35">
      <c r="A35" s="46" t="s">
        <v>86</v>
      </c>
      <c r="B35" s="60" t="s">
        <v>242</v>
      </c>
    </row>
    <row r="36" spans="1:2" x14ac:dyDescent="0.35">
      <c r="A36" s="46" t="s">
        <v>48</v>
      </c>
      <c r="B36" s="60" t="s">
        <v>231</v>
      </c>
    </row>
    <row r="37" spans="1:2" x14ac:dyDescent="0.35">
      <c r="A37" s="46" t="s">
        <v>0</v>
      </c>
      <c r="B37" s="60" t="s">
        <v>106</v>
      </c>
    </row>
    <row r="39" spans="1:2" x14ac:dyDescent="0.35">
      <c r="A39" s="79" t="s">
        <v>110</v>
      </c>
      <c r="B39" s="79"/>
    </row>
    <row r="40" spans="1:2" ht="18.75" customHeight="1" x14ac:dyDescent="0.35">
      <c r="A40" s="38" t="s">
        <v>203</v>
      </c>
      <c r="B40" s="57" t="s">
        <v>258</v>
      </c>
    </row>
    <row r="41" spans="1:2" ht="51" customHeight="1" x14ac:dyDescent="0.35">
      <c r="A41" s="38" t="s">
        <v>161</v>
      </c>
      <c r="B41" s="37" t="s">
        <v>259</v>
      </c>
    </row>
    <row r="42" spans="1:2" ht="55.5" customHeight="1" x14ac:dyDescent="0.35">
      <c r="A42" s="38" t="s">
        <v>162</v>
      </c>
      <c r="B42" s="37" t="s">
        <v>260</v>
      </c>
    </row>
    <row r="43" spans="1:2" ht="261" x14ac:dyDescent="0.35">
      <c r="A43" s="38" t="s">
        <v>103</v>
      </c>
      <c r="B43" s="37" t="s">
        <v>227</v>
      </c>
    </row>
    <row r="44" spans="1:2" x14ac:dyDescent="0.35">
      <c r="A44" s="38" t="s">
        <v>47</v>
      </c>
      <c r="B44" s="57" t="s">
        <v>228</v>
      </c>
    </row>
    <row r="45" spans="1:2" x14ac:dyDescent="0.35">
      <c r="A45" s="38" t="s">
        <v>86</v>
      </c>
      <c r="B45" s="57" t="s">
        <v>229</v>
      </c>
    </row>
    <row r="46" spans="1:2" ht="174" customHeight="1" x14ac:dyDescent="0.35">
      <c r="A46" s="41" t="s">
        <v>71</v>
      </c>
      <c r="B46" s="37" t="s">
        <v>328</v>
      </c>
    </row>
    <row r="47" spans="1:2" x14ac:dyDescent="0.35">
      <c r="A47" s="38" t="s">
        <v>88</v>
      </c>
      <c r="B47" s="57" t="s">
        <v>230</v>
      </c>
    </row>
    <row r="48" spans="1:2" ht="29" x14ac:dyDescent="0.35">
      <c r="A48" s="38" t="s">
        <v>201</v>
      </c>
      <c r="B48" s="37" t="s">
        <v>222</v>
      </c>
    </row>
    <row r="49" spans="1:2" x14ac:dyDescent="0.35">
      <c r="A49" s="38" t="s">
        <v>210</v>
      </c>
      <c r="B49" s="57" t="s">
        <v>211</v>
      </c>
    </row>
    <row r="50" spans="1:2" x14ac:dyDescent="0.35">
      <c r="A50" s="38" t="s">
        <v>48</v>
      </c>
      <c r="B50" s="57" t="s">
        <v>231</v>
      </c>
    </row>
    <row r="51" spans="1:2" x14ac:dyDescent="0.35">
      <c r="A51" s="38" t="s">
        <v>0</v>
      </c>
      <c r="B51" s="57" t="s">
        <v>106</v>
      </c>
    </row>
    <row r="52" spans="1:2" x14ac:dyDescent="0.35">
      <c r="A52" s="58"/>
      <c r="B52" s="58"/>
    </row>
    <row r="53" spans="1:2" x14ac:dyDescent="0.35">
      <c r="A53" s="76" t="s">
        <v>158</v>
      </c>
      <c r="B53" s="76"/>
    </row>
    <row r="54" spans="1:2" x14ac:dyDescent="0.35">
      <c r="A54" s="40" t="s">
        <v>94</v>
      </c>
      <c r="B54" s="59" t="s">
        <v>234</v>
      </c>
    </row>
    <row r="55" spans="1:2" x14ac:dyDescent="0.35">
      <c r="A55" s="58"/>
      <c r="B55" s="58"/>
    </row>
    <row r="56" spans="1:2" x14ac:dyDescent="0.35">
      <c r="A56" s="77" t="s">
        <v>67</v>
      </c>
      <c r="B56" s="77"/>
    </row>
    <row r="57" spans="1:2" x14ac:dyDescent="0.35">
      <c r="A57" s="38" t="s">
        <v>107</v>
      </c>
      <c r="B57" s="57" t="s">
        <v>232</v>
      </c>
    </row>
    <row r="58" spans="1:2" x14ac:dyDescent="0.35">
      <c r="A58" s="38" t="s">
        <v>96</v>
      </c>
      <c r="B58" s="57" t="s">
        <v>233</v>
      </c>
    </row>
    <row r="59" spans="1:2" x14ac:dyDescent="0.35">
      <c r="A59" s="38" t="s">
        <v>47</v>
      </c>
      <c r="B59" s="57" t="s">
        <v>228</v>
      </c>
    </row>
    <row r="60" spans="1:2" x14ac:dyDescent="0.35">
      <c r="A60" s="38" t="s">
        <v>0</v>
      </c>
      <c r="B60" s="57" t="s">
        <v>106</v>
      </c>
    </row>
    <row r="62" spans="1:2" x14ac:dyDescent="0.35">
      <c r="A62" s="75" t="s">
        <v>339</v>
      </c>
      <c r="B62" s="75"/>
    </row>
    <row r="63" spans="1:2" x14ac:dyDescent="0.35">
      <c r="A63" s="66" t="s">
        <v>334</v>
      </c>
      <c r="B63" s="67" t="s">
        <v>342</v>
      </c>
    </row>
    <row r="64" spans="1:2" x14ac:dyDescent="0.35">
      <c r="A64" s="66" t="s">
        <v>338</v>
      </c>
      <c r="B64" s="67" t="s">
        <v>343</v>
      </c>
    </row>
  </sheetData>
  <sheetProtection algorithmName="SHA-512" hashValue="uAK3mObU55kmYNb2fcUhFw59j0j31OudsFqO/qMHU8lmH+RpkQzllT5KufxO8ZzZSrEC9DIj3Rw82UlVcxXylA==" saltValue="DWp/gvWU0DaOOnHeMyMaOA==" spinCount="100000" sheet="1" objects="1" scenarios="1"/>
  <mergeCells count="8">
    <mergeCell ref="A62:B62"/>
    <mergeCell ref="A53:B53"/>
    <mergeCell ref="A56:B56"/>
    <mergeCell ref="A2:B2"/>
    <mergeCell ref="A9:B9"/>
    <mergeCell ref="A28:B28"/>
    <mergeCell ref="A39:B39"/>
    <mergeCell ref="A21:B21"/>
  </mergeCells>
  <pageMargins left="0.7" right="0.7" top="0.75" bottom="0.75" header="0.3" footer="0.3"/>
  <pageSetup paperSize="9" orientation="portrait" r:id="rId1"/>
  <headerFooter>
    <oddHeader>&amp;L&amp;"Times New Roman,Regular"&amp;12&amp;K000000Central Bank of Ireland - UNRESTRICTED</oddHeader>
    <evenHeader>&amp;L&amp;"Times New Roman,Regular"&amp;12&amp;K000000Central Bank of Ireland - UNRESTRICTED</evenHeader>
    <firstHeader>&amp;L&amp;"Times New Roman,Regular"&amp;12&amp;K000000Central Bank of Ireland - UNRESTRICTED</first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autoPageBreaks="0"/>
  </sheetPr>
  <dimension ref="A1:J75"/>
  <sheetViews>
    <sheetView workbookViewId="0"/>
  </sheetViews>
  <sheetFormatPr defaultRowHeight="14.5" x14ac:dyDescent="0.35"/>
  <cols>
    <col min="1" max="1" width="29" customWidth="1"/>
    <col min="2" max="2" width="12.453125" customWidth="1"/>
    <col min="3" max="3" width="38.7265625" customWidth="1"/>
    <col min="4" max="4" width="132.453125" customWidth="1"/>
    <col min="5" max="5" width="27.453125" style="51" customWidth="1"/>
    <col min="6" max="6" width="6.54296875" customWidth="1"/>
    <col min="7" max="7" width="10.81640625" customWidth="1"/>
    <col min="10" max="10" width="12.26953125" customWidth="1"/>
  </cols>
  <sheetData>
    <row r="1" spans="1:10" ht="15.5" x14ac:dyDescent="0.35">
      <c r="A1" s="5" t="s">
        <v>62</v>
      </c>
      <c r="B1" s="6" t="s">
        <v>68</v>
      </c>
      <c r="C1" s="6" t="s">
        <v>70</v>
      </c>
      <c r="D1" s="6" t="s">
        <v>69</v>
      </c>
      <c r="E1" s="52" t="s">
        <v>63</v>
      </c>
    </row>
    <row r="2" spans="1:10" x14ac:dyDescent="0.35">
      <c r="A2" t="s">
        <v>206</v>
      </c>
      <c r="B2" t="s">
        <v>253</v>
      </c>
      <c r="C2" t="s">
        <v>57</v>
      </c>
      <c r="D2" s="9" t="s">
        <v>254</v>
      </c>
      <c r="E2" s="53">
        <f>IF(ISNUMBER(ref_institution_number),0,1)</f>
        <v>1</v>
      </c>
    </row>
    <row r="3" spans="1:10" x14ac:dyDescent="0.35">
      <c r="A3" t="s">
        <v>206</v>
      </c>
      <c r="B3" t="s">
        <v>212</v>
      </c>
      <c r="C3" t="s">
        <v>58</v>
      </c>
      <c r="D3" s="9" t="s">
        <v>213</v>
      </c>
      <c r="E3" s="53">
        <f>IF(Cover!E4="",1,0)</f>
        <v>1</v>
      </c>
    </row>
    <row r="4" spans="1:10" x14ac:dyDescent="0.35">
      <c r="A4" t="s">
        <v>206</v>
      </c>
      <c r="B4" t="s">
        <v>214</v>
      </c>
      <c r="C4" t="s">
        <v>59</v>
      </c>
      <c r="D4" s="9" t="s">
        <v>243</v>
      </c>
      <c r="E4" s="53">
        <f>IF(Cover!E4="Broker",IF(Cover!E5="", 1,0),0)</f>
        <v>0</v>
      </c>
    </row>
    <row r="5" spans="1:10" ht="15" thickBot="1" x14ac:dyDescent="0.4">
      <c r="A5" t="s">
        <v>206</v>
      </c>
      <c r="B5" t="s">
        <v>255</v>
      </c>
      <c r="C5" t="s">
        <v>60</v>
      </c>
      <c r="D5" s="9" t="s">
        <v>256</v>
      </c>
      <c r="E5" s="53">
        <f>IF(Cover!E6="",1,0)</f>
        <v>1</v>
      </c>
    </row>
    <row r="6" spans="1:10" ht="15" thickBot="1" x14ac:dyDescent="0.4">
      <c r="E6" s="54">
        <f>SUM(E2:E5)</f>
        <v>3</v>
      </c>
    </row>
    <row r="7" spans="1:10" x14ac:dyDescent="0.35">
      <c r="E7" s="55"/>
    </row>
    <row r="8" spans="1:10" x14ac:dyDescent="0.35">
      <c r="A8" t="s">
        <v>105</v>
      </c>
      <c r="B8" t="s">
        <v>26</v>
      </c>
      <c r="C8" t="s">
        <v>120</v>
      </c>
      <c r="D8" s="9" t="str">
        <f t="shared" ref="D8:D13" si="0">CONCATENATE("Value doesn't exist in ",A8," sheet ",C8," lookup column.")</f>
        <v>Value doesn't exist in Premium And Exposure sheet Quarter lookup column.</v>
      </c>
      <c r="E8" s="53">
        <f>SUMPRODUCT(--(ISNA(MATCH(pe_acc_qtr_data,pe_acc_qtr_lu,0))))</f>
        <v>1048575</v>
      </c>
    </row>
    <row r="9" spans="1:10" x14ac:dyDescent="0.35">
      <c r="A9" t="s">
        <v>105</v>
      </c>
      <c r="B9" t="s">
        <v>27</v>
      </c>
      <c r="C9" t="s">
        <v>97</v>
      </c>
      <c r="D9" s="9" t="str">
        <f t="shared" si="0"/>
        <v>Value doesn't exist in Premium And Exposure sheet PeMeasureID lookup column.</v>
      </c>
      <c r="E9" s="53">
        <f>SUMPRODUCT(--(ISNA(MATCH(pe_measure_data, pe_measure_lu,0))))</f>
        <v>1048575</v>
      </c>
    </row>
    <row r="10" spans="1:10" x14ac:dyDescent="0.35">
      <c r="A10" t="s">
        <v>105</v>
      </c>
      <c r="B10" t="s">
        <v>28</v>
      </c>
      <c r="C10" t="s">
        <v>54</v>
      </c>
      <c r="D10" s="9" t="str">
        <f t="shared" si="0"/>
        <v>Value doesn't exist in Premium And Exposure sheet PolicyCategoryID lookup column.</v>
      </c>
      <c r="E10" s="53">
        <f>SUMPRODUCT(--(ISNA(MATCH(pe_pol_cat_data, pe_pol_cat_lu,0))))</f>
        <v>1048575</v>
      </c>
      <c r="J10" s="1"/>
    </row>
    <row r="11" spans="1:10" x14ac:dyDescent="0.35">
      <c r="A11" t="s">
        <v>105</v>
      </c>
      <c r="B11" t="s">
        <v>29</v>
      </c>
      <c r="C11" t="s">
        <v>111</v>
      </c>
      <c r="D11" s="9" t="str">
        <f t="shared" si="0"/>
        <v>Value doesn't exist in Premium And Exposure sheet BordereauID lookup column.</v>
      </c>
      <c r="E11" s="53">
        <f>SUMPRODUCT(--(ISNA(MATCH(pe_bord_data, pe_bord_lu,0))))</f>
        <v>1048575</v>
      </c>
    </row>
    <row r="12" spans="1:10" x14ac:dyDescent="0.35">
      <c r="A12" t="s">
        <v>105</v>
      </c>
      <c r="B12" t="s">
        <v>30</v>
      </c>
      <c r="C12" t="s">
        <v>83</v>
      </c>
      <c r="D12" s="9" t="str">
        <f t="shared" si="0"/>
        <v>Value doesn't exist in Premium And Exposure sheet PackageIndicatorID lookup column.</v>
      </c>
      <c r="E12" s="53">
        <f>SUMPRODUCT(--(ISNA(MATCH(pe_pack_ind_data, pe_pack_ind_lu,0))))</f>
        <v>1048575</v>
      </c>
    </row>
    <row r="13" spans="1:10" x14ac:dyDescent="0.35">
      <c r="A13" t="s">
        <v>105</v>
      </c>
      <c r="B13" t="s">
        <v>31</v>
      </c>
      <c r="C13" t="s">
        <v>47</v>
      </c>
      <c r="D13" s="9" t="str">
        <f t="shared" si="0"/>
        <v>Value doesn't exist in Premium And Exposure sheet PolicyTypeID lookup column.</v>
      </c>
      <c r="E13" s="53">
        <f>SUMPRODUCT(--(ISNA(MATCH(pe_pol_type_data, pe_pol_type_lu,0))))</f>
        <v>1048575</v>
      </c>
    </row>
    <row r="14" spans="1:10" x14ac:dyDescent="0.35">
      <c r="A14" t="s">
        <v>105</v>
      </c>
      <c r="B14" t="s">
        <v>31</v>
      </c>
      <c r="C14" t="s">
        <v>47</v>
      </c>
      <c r="D14" s="9" t="s">
        <v>315</v>
      </c>
      <c r="E14" s="53">
        <f xml:space="preserve"> SUM( COUNTIFS('Premium And Exposure'!$B:$B, 2, 'Premium And Exposure'!$E:$E, 2, 'Premium And Exposure'!$F:$F, "&lt;&gt;4"), COUNTIFS('Premium And Exposure'!$F:$F, 4,  'Premium And Exposure'!$E:$E, "&lt;&gt;2"), COUNTIFS('Premium And Exposure'!$F:$F, 4,  'Premium And Exposure'!$B:$B, "&lt;&gt;2") )</f>
        <v>0</v>
      </c>
      <c r="F14" s="16"/>
    </row>
    <row r="15" spans="1:10" x14ac:dyDescent="0.35">
      <c r="A15" t="s">
        <v>105</v>
      </c>
      <c r="B15" t="s">
        <v>32</v>
      </c>
      <c r="C15" t="s">
        <v>147</v>
      </c>
      <c r="D15" s="9" t="str">
        <f>CONCATENATE("Value doesn't exist in ",A15," sheet ",C15," lookup column.")</f>
        <v>Value doesn't exist in Premium And Exposure sheet PolicyTypeBandID lookup column.</v>
      </c>
      <c r="E15" s="53">
        <f>SUMPRODUCT(--(ISNA(MATCH(pe_prem_band_data, pe_prem_band_lu,0))))</f>
        <v>1048575</v>
      </c>
    </row>
    <row r="16" spans="1:10" x14ac:dyDescent="0.35">
      <c r="A16" t="s">
        <v>105</v>
      </c>
      <c r="B16" t="s">
        <v>32</v>
      </c>
      <c r="C16" t="s">
        <v>147</v>
      </c>
      <c r="D16" s="9" t="s">
        <v>316</v>
      </c>
      <c r="E16" s="53">
        <f xml:space="preserve"> SUM( COUNTIFS('Premium And Exposure'!$B:$B, 2, 'Premium And Exposure'!$E:$E, 2, 'Premium And Exposure'!$G:$G, "&lt;&gt;9"), COUNTIFS('Premium And Exposure'!$G:$G, 9,  'Premium And Exposure'!$E:$E, "&lt;&gt;2"), COUNTIFS('Premium And Exposure'!$G:$G, 9,  'Premium And Exposure'!$B:$B, "&lt;&gt;2") )</f>
        <v>0</v>
      </c>
    </row>
    <row r="17" spans="1:7" x14ac:dyDescent="0.35">
      <c r="A17" t="s">
        <v>105</v>
      </c>
      <c r="B17" t="s">
        <v>33</v>
      </c>
      <c r="C17" t="s">
        <v>114</v>
      </c>
      <c r="D17" s="9" t="str">
        <f>CONCATENATE("Value doesn't exist in ",A17," sheet ",C17," lookup column.")</f>
        <v>Value doesn't exist in Premium And Exposure sheet TotalPolicyBandID lookup column.</v>
      </c>
      <c r="E17" s="53">
        <f>SUMPRODUCT(--(ISNA(MATCH(pe_tot_pol_band_data, pe_tot_pol_band_lu,0))))</f>
        <v>1048575</v>
      </c>
    </row>
    <row r="18" spans="1:7" x14ac:dyDescent="0.35">
      <c r="A18" t="s">
        <v>105</v>
      </c>
      <c r="B18" t="s">
        <v>166</v>
      </c>
      <c r="C18" t="s">
        <v>167</v>
      </c>
      <c r="D18" s="9" t="s">
        <v>226</v>
      </c>
      <c r="E18" s="53">
        <f>SUM(
COUNTIFS('Premium And Exposure'!$G:$G,1, 'Premium And Exposure'!$H:$H,"&lt;&gt;1",'Premium And Exposure'!$E:$E,1),
COUNTIFS('Premium And Exposure'!$G:$G,2, 'Premium And Exposure'!$H:$H,"&lt;&gt;2",'Premium And Exposure'!$E:$E,1),
COUNTIFS('Premium And Exposure'!$G:$G,3, 'Premium And Exposure'!$H:$H,"&lt;&gt;3",'Premium And Exposure'!$E:$E,1),
COUNTIFS('Premium And Exposure'!$G:$G,4, 'Premium And Exposure'!$H:$H,"&lt;&gt;4",'Premium And Exposure'!$E:$E,1),
COUNTIFS('Premium And Exposure'!$G:$G,5, 'Premium And Exposure'!$H:$H,"&lt;&gt;5",'Premium And Exposure'!$E:$E,1),
COUNTIFS('Premium And Exposure'!$G:$G,6, 'Premium And Exposure'!$H:$H,"&lt;&gt;6",'Premium And Exposure'!$E:$E,1),
COUNTIFS('Premium And Exposure'!$G:$G,7, 'Premium And Exposure'!$H:$H,"&lt;&gt;7",'Premium And Exposure'!$E:$E,1),
COUNTIFS('Premium And Exposure'!$G:$G,8, 'Premium And Exposure'!$H:$H,"&lt;&gt;8",'Premium And Exposure'!$E:$E,1)
)</f>
        <v>0</v>
      </c>
    </row>
    <row r="19" spans="1:7" x14ac:dyDescent="0.35">
      <c r="A19" t="s">
        <v>105</v>
      </c>
      <c r="B19" t="s">
        <v>34</v>
      </c>
      <c r="C19" t="s">
        <v>48</v>
      </c>
      <c r="D19" s="9" t="str">
        <f>CONCATENATE("Value doesn't exist in ",A19," sheet ",C19," lookup column.")</f>
        <v>Value doesn't exist in Premium And Exposure sheet SectorID lookup column.</v>
      </c>
      <c r="E19" s="53">
        <f>SUMPRODUCT(--(ISNA(MATCH(pe_sector_data, pe_sector_lu,0))))</f>
        <v>1048575</v>
      </c>
    </row>
    <row r="20" spans="1:7" x14ac:dyDescent="0.35">
      <c r="A20" t="s">
        <v>105</v>
      </c>
      <c r="B20" t="s">
        <v>35</v>
      </c>
      <c r="C20" t="s">
        <v>0</v>
      </c>
      <c r="D20" s="9" t="s">
        <v>179</v>
      </c>
      <c r="E20" s="53">
        <f>SUMPRODUCT( --(NOT(ISNUMBER(pe_value_data))) )</f>
        <v>1048575</v>
      </c>
      <c r="G20" s="71"/>
    </row>
    <row r="21" spans="1:7" ht="15" thickBot="1" x14ac:dyDescent="0.4">
      <c r="A21" s="19" t="s">
        <v>105</v>
      </c>
      <c r="B21" s="19" t="s">
        <v>344</v>
      </c>
      <c r="C21" s="19"/>
      <c r="D21" s="9" t="s">
        <v>345</v>
      </c>
      <c r="E21" s="53">
        <f t="array" ref="E21">IF((ROWS(pe_acc_qtr_data)+ROWS(pe_measure_data)+ROWS(pe_pol_cat_data)+ROWS(pe_bord_data)+ROWS(pe_pack_ind_data)+ROWS(pe_pol_type_data)+ROWS(pe_prem_band_data)+ROWS(pe_tot_pol_band_data)+ROWS(pe_sector_data)+ROWS(pe_value_data))/ROWS(pe_acc_qtr_data)&lt;&gt;10,1,0)</f>
        <v>0</v>
      </c>
      <c r="F21" s="71"/>
      <c r="G21" s="71"/>
    </row>
    <row r="22" spans="1:7" ht="15" thickBot="1" x14ac:dyDescent="0.4">
      <c r="E22" s="54">
        <f>SUM(E8:E21)</f>
        <v>10485750</v>
      </c>
    </row>
    <row r="23" spans="1:7" x14ac:dyDescent="0.35">
      <c r="E23" s="53"/>
    </row>
    <row r="24" spans="1:7" x14ac:dyDescent="0.35">
      <c r="A24" t="s">
        <v>65</v>
      </c>
      <c r="B24" t="s">
        <v>26</v>
      </c>
      <c r="C24" t="str">
        <f>Ultimates!A1</f>
        <v>Timeframe</v>
      </c>
      <c r="D24" s="9" t="str">
        <f t="shared" ref="D24:D27" si="1">CONCATENATE("Value doesn't exist in ",A24," sheet ",C24," lookup column.")</f>
        <v>Value doesn't exist in Ultimates sheet Timeframe lookup column.</v>
      </c>
      <c r="E24" s="53">
        <f>SUMPRODUCT(--(ISNA(MATCH(ult_acc_qtr_data, ult_acc_qtr_lu,0))))</f>
        <v>1048575</v>
      </c>
    </row>
    <row r="25" spans="1:7" x14ac:dyDescent="0.35">
      <c r="A25" t="s">
        <v>65</v>
      </c>
      <c r="B25" t="s">
        <v>27</v>
      </c>
      <c r="C25" t="str">
        <f>Ultimates!B1</f>
        <v>UltMeasureID</v>
      </c>
      <c r="D25" s="9" t="str">
        <f t="shared" si="1"/>
        <v>Value doesn't exist in Ultimates sheet UltMeasureID lookup column.</v>
      </c>
      <c r="E25" s="53">
        <f>SUMPRODUCT(--(ISNA(MATCH(ult_measure_data, ult_measure_lu,0))))</f>
        <v>1048575</v>
      </c>
    </row>
    <row r="26" spans="1:7" x14ac:dyDescent="0.35">
      <c r="A26" t="s">
        <v>65</v>
      </c>
      <c r="B26" t="s">
        <v>28</v>
      </c>
      <c r="C26" t="str">
        <f>Ultimates!C1</f>
        <v>PolicyCategoryID</v>
      </c>
      <c r="D26" s="9" t="str">
        <f t="shared" si="1"/>
        <v>Value doesn't exist in Ultimates sheet PolicyCategoryID lookup column.</v>
      </c>
      <c r="E26" s="53">
        <f>SUMPRODUCT(--(ISNA(MATCH(ult_pol_cat_data, ult_pol_cat_lu,0))))</f>
        <v>1048575</v>
      </c>
    </row>
    <row r="27" spans="1:7" x14ac:dyDescent="0.35">
      <c r="A27" t="s">
        <v>65</v>
      </c>
      <c r="B27" t="s">
        <v>29</v>
      </c>
      <c r="C27" t="str">
        <f>Ultimates!D1</f>
        <v>PolicyTypeID</v>
      </c>
      <c r="D27" s="9" t="str">
        <f t="shared" si="1"/>
        <v>Value doesn't exist in Ultimates sheet PolicyTypeID lookup column.</v>
      </c>
      <c r="E27" s="53">
        <f>SUMPRODUCT(--(ISNA(MATCH(ult_pol_type_data, ult_pol_type_lu,0))))</f>
        <v>1048575</v>
      </c>
    </row>
    <row r="28" spans="1:7" x14ac:dyDescent="0.35">
      <c r="A28" t="s">
        <v>65</v>
      </c>
      <c r="B28" t="s">
        <v>30</v>
      </c>
      <c r="C28" t="str">
        <f>Ultimates!E1</f>
        <v>Value</v>
      </c>
      <c r="D28" s="9" t="s">
        <v>179</v>
      </c>
      <c r="E28" s="53">
        <f>SUMPRODUCT( --(NOT(ISNUMBER(ult_value_data))) )</f>
        <v>1048575</v>
      </c>
    </row>
    <row r="29" spans="1:7" ht="15" thickBot="1" x14ac:dyDescent="0.4">
      <c r="A29" t="s">
        <v>65</v>
      </c>
      <c r="B29" t="s">
        <v>344</v>
      </c>
      <c r="D29" s="9" t="s">
        <v>346</v>
      </c>
      <c r="E29" s="53">
        <f t="array" ref="E29">IF((ROWS(ult_acc_qtr_data)+ROWS(ult_measure_data)+ROWS(ult_pol_cat_data)+ROWS(ult_pol_type_data)+ROWS(ult_value_data))/ROWS(ult_acc_qtr_data)&lt;&gt;5,1,0)</f>
        <v>0</v>
      </c>
    </row>
    <row r="30" spans="1:7" ht="15" thickBot="1" x14ac:dyDescent="0.4">
      <c r="E30" s="54">
        <f>SUM(E24:E29)</f>
        <v>5242875</v>
      </c>
    </row>
    <row r="31" spans="1:7" x14ac:dyDescent="0.35">
      <c r="E31" s="55"/>
    </row>
    <row r="32" spans="1:7" x14ac:dyDescent="0.35">
      <c r="A32" t="s">
        <v>66</v>
      </c>
      <c r="B32" t="s">
        <v>26</v>
      </c>
      <c r="C32" t="s">
        <v>312</v>
      </c>
      <c r="D32" s="9" t="str">
        <f t="shared" ref="D32:D38" si="2">CONCATENATE("Value doesn't exist in ",A32," sheet ",C32," lookup column.")</f>
        <v>Value doesn't exist in Historic Agg Claims sheet AccidentYear lookup column.</v>
      </c>
      <c r="E32" s="53">
        <f>SUMPRODUCT(--(ISNA(MATCH(ha_acc_year_data, ha_acc_year_lu,0))))</f>
        <v>1048575</v>
      </c>
    </row>
    <row r="33" spans="1:5" x14ac:dyDescent="0.35">
      <c r="A33" t="s">
        <v>66</v>
      </c>
      <c r="B33" t="s">
        <v>27</v>
      </c>
      <c r="C33" t="s">
        <v>261</v>
      </c>
      <c r="D33" s="9" t="str">
        <f t="shared" si="2"/>
        <v>Value doesn't exist in Historic Agg Claims sheet DevelopmentYear lookup column.</v>
      </c>
      <c r="E33" s="53">
        <f>SUMPRODUCT(--(ISNA(MATCH(ha_dev_qtr_data, ha_dev_qtr_lu,0))))</f>
        <v>1048575</v>
      </c>
    </row>
    <row r="34" spans="1:5" x14ac:dyDescent="0.35">
      <c r="A34" t="s">
        <v>66</v>
      </c>
      <c r="B34" t="s">
        <v>28</v>
      </c>
      <c r="C34" t="s">
        <v>101</v>
      </c>
      <c r="D34" s="9" t="str">
        <f t="shared" si="2"/>
        <v>Value doesn't exist in Historic Agg Claims sheet HaMeasureID lookup column.</v>
      </c>
      <c r="E34" s="53">
        <f>SUMPRODUCT(--(ISNA(MATCH(ha_measure_data, ha_measure_lu,0))))</f>
        <v>1048575</v>
      </c>
    </row>
    <row r="35" spans="1:5" x14ac:dyDescent="0.35">
      <c r="A35" t="s">
        <v>66</v>
      </c>
      <c r="B35" t="s">
        <v>29</v>
      </c>
      <c r="C35" t="s">
        <v>54</v>
      </c>
      <c r="D35" s="9" t="str">
        <f t="shared" si="2"/>
        <v>Value doesn't exist in Historic Agg Claims sheet PolicyCategoryID lookup column.</v>
      </c>
      <c r="E35" s="53">
        <f>SUMPRODUCT(--(ISNA(MATCH(ha_pol_cat_data, ha_pol_cat_lu,0))))</f>
        <v>1048575</v>
      </c>
    </row>
    <row r="36" spans="1:5" x14ac:dyDescent="0.35">
      <c r="A36" t="s">
        <v>66</v>
      </c>
      <c r="B36" t="s">
        <v>30</v>
      </c>
      <c r="C36" t="s">
        <v>83</v>
      </c>
      <c r="D36" s="9" t="str">
        <f t="shared" si="2"/>
        <v>Value doesn't exist in Historic Agg Claims sheet PackageIndicatorID lookup column.</v>
      </c>
      <c r="E36" s="53">
        <f>SUMPRODUCT(--(ISNA(MATCH(ha_pack_ind_data, ha_pack_ind_lu,0))))</f>
        <v>1048575</v>
      </c>
    </row>
    <row r="37" spans="1:5" x14ac:dyDescent="0.35">
      <c r="A37" t="s">
        <v>66</v>
      </c>
      <c r="B37" t="s">
        <v>31</v>
      </c>
      <c r="C37" t="s">
        <v>47</v>
      </c>
      <c r="D37" s="9" t="str">
        <f t="shared" si="2"/>
        <v>Value doesn't exist in Historic Agg Claims sheet PolicyTypeID lookup column.</v>
      </c>
      <c r="E37" s="53">
        <f>SUMPRODUCT(--(ISNA(MATCH(ha_pol_type_data, ha_pol_type_lu,0))))</f>
        <v>1048575</v>
      </c>
    </row>
    <row r="38" spans="1:5" x14ac:dyDescent="0.35">
      <c r="A38" t="s">
        <v>66</v>
      </c>
      <c r="B38" t="s">
        <v>32</v>
      </c>
      <c r="C38" t="s">
        <v>86</v>
      </c>
      <c r="D38" s="9" t="str">
        <f t="shared" si="2"/>
        <v>Value doesn't exist in Historic Agg Claims sheet PolicyClaimTypeID lookup column.</v>
      </c>
      <c r="E38" s="53">
        <f>SUMPRODUCT(--(ISNA(MATCH(ha_pol_claim_type_data, ha_pol_claim_type_lu,0))))</f>
        <v>1048575</v>
      </c>
    </row>
    <row r="39" spans="1:5" x14ac:dyDescent="0.35">
      <c r="A39" t="s">
        <v>66</v>
      </c>
      <c r="B39" t="s">
        <v>32</v>
      </c>
      <c r="C39" t="s">
        <v>86</v>
      </c>
      <c r="D39" s="9" t="s">
        <v>317</v>
      </c>
      <c r="E39" s="53">
        <f xml:space="preserve"> SUM(  COUNTIFS('Historic Agg Claims'!$G:$G,3,'Historic Agg Claims'!$C:$C,"&lt;4"), COUNTIFS('Historic Agg Claims'!$G:$G,3,'Historic Agg Claims'!$C:$C,"&gt;6") )</f>
        <v>0</v>
      </c>
    </row>
    <row r="40" spans="1:5" x14ac:dyDescent="0.35">
      <c r="A40" t="s">
        <v>66</v>
      </c>
      <c r="B40" t="s">
        <v>33</v>
      </c>
      <c r="C40" t="s">
        <v>48</v>
      </c>
      <c r="D40" s="9" t="str">
        <f>CONCATENATE("Value doesn't exist in ",A40," sheet ",C40," lookup column.")</f>
        <v>Value doesn't exist in Historic Agg Claims sheet SectorID lookup column.</v>
      </c>
      <c r="E40" s="53">
        <f>SUMPRODUCT(--(ISNA(MATCH(ha_sector_data, ha_sector_lu,0))))</f>
        <v>1048575</v>
      </c>
    </row>
    <row r="41" spans="1:5" x14ac:dyDescent="0.35">
      <c r="A41" t="s">
        <v>66</v>
      </c>
      <c r="B41" t="s">
        <v>34</v>
      </c>
      <c r="C41" t="s">
        <v>0</v>
      </c>
      <c r="D41" s="9" t="s">
        <v>179</v>
      </c>
      <c r="E41" s="53">
        <f>SUMPRODUCT( --(NOT(ISNUMBER(ha_value_data))) )</f>
        <v>1048575</v>
      </c>
    </row>
    <row r="42" spans="1:5" ht="15" thickBot="1" x14ac:dyDescent="0.4">
      <c r="A42" t="s">
        <v>66</v>
      </c>
      <c r="B42" t="s">
        <v>344</v>
      </c>
      <c r="D42" s="9" t="s">
        <v>349</v>
      </c>
      <c r="E42" s="53">
        <f t="array" ref="E42">IF((ROWS(ha_acc_year_data)+ROWS(ha_dev_qtr_data)+ROWS(ha_measure_data)+ROWS(ha_pol_cat_data)+ROWS(ha_pack_ind_data)+ROWS(ha_pol_type_data)+ROWS(ha_pol_claim_type_data)+ROWS(ha_sector_data)+ROWS(ha_value_data))/ROWS(ha_acc_year_data)&lt;&gt;9,1,0)</f>
        <v>0</v>
      </c>
    </row>
    <row r="43" spans="1:5" ht="15" thickBot="1" x14ac:dyDescent="0.4">
      <c r="E43" s="54">
        <f>SUM(E32:E41)</f>
        <v>9437175</v>
      </c>
    </row>
    <row r="44" spans="1:5" x14ac:dyDescent="0.35">
      <c r="E44" s="55"/>
    </row>
    <row r="45" spans="1:5" x14ac:dyDescent="0.35">
      <c r="A45" t="s">
        <v>110</v>
      </c>
      <c r="B45" t="s">
        <v>26</v>
      </c>
      <c r="C45" t="s">
        <v>203</v>
      </c>
      <c r="D45" s="9" t="str">
        <f t="shared" ref="D45:D56" si="3">CONCATENATE("Value doesn't exist in ",A45," sheet ",C45," lookup column.")</f>
        <v>Value doesn't exist in Historic Settled Claims sheet SettledQuarter lookup column.</v>
      </c>
      <c r="E45" s="53">
        <f>SUMPRODUCT(--(ISNA(MATCH(set_yr_data, set_yr_lu,0))))</f>
        <v>1048575</v>
      </c>
    </row>
    <row r="46" spans="1:5" x14ac:dyDescent="0.35">
      <c r="A46" t="s">
        <v>110</v>
      </c>
      <c r="B46" t="s">
        <v>27</v>
      </c>
      <c r="C46" t="s">
        <v>161</v>
      </c>
      <c r="D46" s="9" t="str">
        <f t="shared" si="3"/>
        <v>Value doesn't exist in Historic Settled Claims sheet AccidentTimeframe lookup column.</v>
      </c>
      <c r="E46" s="53">
        <f>SUMPRODUCT(--(ISNA(MATCH(set_acc_qtr_data, set_rep_qtr_lu,0))))</f>
        <v>1048575</v>
      </c>
    </row>
    <row r="47" spans="1:5" x14ac:dyDescent="0.35">
      <c r="A47" t="s">
        <v>110</v>
      </c>
      <c r="B47" t="s">
        <v>27</v>
      </c>
      <c r="C47" t="s">
        <v>161</v>
      </c>
      <c r="D47" s="9" t="s">
        <v>322</v>
      </c>
      <c r="E47" s="53">
        <f t="array" ref="E47">SUM(('Historic Settled Claims'!B:B&gt;'Historic Settled Claims'!C:C)*1)</f>
        <v>0</v>
      </c>
    </row>
    <row r="48" spans="1:5" x14ac:dyDescent="0.35">
      <c r="A48" t="s">
        <v>110</v>
      </c>
      <c r="B48" t="s">
        <v>28</v>
      </c>
      <c r="C48" t="s">
        <v>162</v>
      </c>
      <c r="D48" s="9" t="str">
        <f t="shared" si="3"/>
        <v>Value doesn't exist in Historic Settled Claims sheet ReportedTimeframe lookup column.</v>
      </c>
      <c r="E48" s="53">
        <f>SUMPRODUCT(--(ISNA(MATCH(set_rep_qtr_data, set_rep_qtr_lu,0))))</f>
        <v>1048575</v>
      </c>
    </row>
    <row r="49" spans="1:6" x14ac:dyDescent="0.35">
      <c r="A49" t="s">
        <v>110</v>
      </c>
      <c r="B49" t="s">
        <v>28</v>
      </c>
      <c r="C49" t="s">
        <v>162</v>
      </c>
      <c r="D49" s="9" t="s">
        <v>321</v>
      </c>
      <c r="E49" s="53">
        <f t="array" ref="E49">SUM(('Historic Settled Claims'!C:C&gt;'Historic Settled Claims'!A:A)*1)</f>
        <v>0</v>
      </c>
    </row>
    <row r="50" spans="1:6" x14ac:dyDescent="0.35">
      <c r="A50" t="s">
        <v>110</v>
      </c>
      <c r="B50" t="s">
        <v>29</v>
      </c>
      <c r="C50" t="s">
        <v>103</v>
      </c>
      <c r="D50" s="9" t="str">
        <f t="shared" si="3"/>
        <v>Value doesn't exist in Historic Settled Claims sheet HsMeasureID lookup column.</v>
      </c>
      <c r="E50" s="53">
        <f>SUMPRODUCT(--(ISNA(MATCH(set_measure_data, set_measure_lu,0))))</f>
        <v>1048575</v>
      </c>
    </row>
    <row r="51" spans="1:6" x14ac:dyDescent="0.35">
      <c r="A51" t="s">
        <v>110</v>
      </c>
      <c r="B51" t="s">
        <v>30</v>
      </c>
      <c r="C51" t="s">
        <v>47</v>
      </c>
      <c r="D51" s="9" t="str">
        <f t="shared" si="3"/>
        <v>Value doesn't exist in Historic Settled Claims sheet PolicyTypeID lookup column.</v>
      </c>
      <c r="E51" s="53">
        <f>SUMPRODUCT(--(ISNA(MATCH(set_claim_type_data, set_claim_type_lu,0))))</f>
        <v>1048575</v>
      </c>
    </row>
    <row r="52" spans="1:6" x14ac:dyDescent="0.35">
      <c r="A52" t="s">
        <v>110</v>
      </c>
      <c r="B52" t="s">
        <v>31</v>
      </c>
      <c r="C52" t="s">
        <v>86</v>
      </c>
      <c r="D52" s="9" t="str">
        <f t="shared" si="3"/>
        <v>Value doesn't exist in Historic Settled Claims sheet PolicyClaimTypeID lookup column.</v>
      </c>
      <c r="E52" s="53">
        <f>SUMPRODUCT(--(ISNA(MATCH(set_pol_claim_type_data, set_pol_claim_type_lu,0))))</f>
        <v>1048575</v>
      </c>
    </row>
    <row r="53" spans="1:6" x14ac:dyDescent="0.35">
      <c r="A53" t="s">
        <v>110</v>
      </c>
      <c r="B53" t="s">
        <v>32</v>
      </c>
      <c r="C53" t="s">
        <v>71</v>
      </c>
      <c r="D53" s="9" t="str">
        <f t="shared" si="3"/>
        <v>Value doesn't exist in Historic Settled Claims sheet SettlementChannelID lookup column.</v>
      </c>
      <c r="E53" s="53">
        <f>SUMPRODUCT(--(ISNA(MATCH(set_sett_chan_data, set_sett_chan_lu,0))))</f>
        <v>1048575</v>
      </c>
    </row>
    <row r="54" spans="1:6" x14ac:dyDescent="0.35">
      <c r="A54" t="s">
        <v>110</v>
      </c>
      <c r="B54" t="s">
        <v>33</v>
      </c>
      <c r="C54" t="s">
        <v>88</v>
      </c>
      <c r="D54" s="9" t="str">
        <f t="shared" si="3"/>
        <v>Value doesn't exist in Historic Settled Claims sheet SettledCostBandID lookup column.</v>
      </c>
      <c r="E54" s="53">
        <f>SUMPRODUCT(--(ISNA(MATCH(set_band_data, set_band_lu,0))))</f>
        <v>1048575</v>
      </c>
    </row>
    <row r="55" spans="1:6" x14ac:dyDescent="0.35">
      <c r="A55" t="s">
        <v>200</v>
      </c>
      <c r="B55" t="s">
        <v>34</v>
      </c>
      <c r="C55" t="s">
        <v>201</v>
      </c>
      <c r="D55" s="9" t="str">
        <f t="shared" si="3"/>
        <v>Value doesn't exist in HistoricSettledClaims sheet CompensationBandID lookup column.</v>
      </c>
      <c r="E55" s="53">
        <f>SUMPRODUCT(--(ISNA(MATCH(set_compband_data, set_compband_lu,0))))</f>
        <v>0</v>
      </c>
    </row>
    <row r="56" spans="1:6" x14ac:dyDescent="0.35">
      <c r="A56" t="s">
        <v>200</v>
      </c>
      <c r="B56" t="s">
        <v>35</v>
      </c>
      <c r="C56" t="s">
        <v>210</v>
      </c>
      <c r="D56" s="9" t="str">
        <f t="shared" si="3"/>
        <v>Value doesn't exist in HistoricSettledClaims sheet JudicialGuidelineID lookup column.</v>
      </c>
      <c r="E56" s="53">
        <f>SUMPRODUCT(--(ISNA(MATCH(set_judicial_data, set_judicial_lu,0))))</f>
        <v>1048575</v>
      </c>
    </row>
    <row r="57" spans="1:6" x14ac:dyDescent="0.35">
      <c r="A57" t="s">
        <v>200</v>
      </c>
      <c r="B57" t="s">
        <v>35</v>
      </c>
      <c r="C57" t="s">
        <v>210</v>
      </c>
      <c r="D57" s="9" t="s">
        <v>221</v>
      </c>
      <c r="E57" s="53">
        <f xml:space="preserve"> SUM(  COUNTIFS('Historic Settled Claims'!$F:$F,1,'Historic Settled Claims'!$J:$J,"&gt;2"),  COUNTIFS('Historic Settled Claims'!$F:$F,2,'Historic Settled Claims'!$J:$J, "&lt;&gt;3"))</f>
        <v>0</v>
      </c>
    </row>
    <row r="58" spans="1:6" x14ac:dyDescent="0.35">
      <c r="A58" t="s">
        <v>110</v>
      </c>
      <c r="B58" t="s">
        <v>36</v>
      </c>
      <c r="C58" t="s">
        <v>48</v>
      </c>
      <c r="D58" s="9" t="str">
        <f>CONCATENATE("Value doesn't exist in ",A58," sheet ",C58," lookup column.")</f>
        <v>Value doesn't exist in Historic Settled Claims sheet SectorID lookup column.</v>
      </c>
      <c r="E58" s="53">
        <f>SUMPRODUCT(--(ISNA(MATCH(set_sector_data, set_sector_lu,0))))</f>
        <v>1048575</v>
      </c>
    </row>
    <row r="59" spans="1:6" x14ac:dyDescent="0.35">
      <c r="A59" t="s">
        <v>110</v>
      </c>
      <c r="B59" t="s">
        <v>37</v>
      </c>
      <c r="C59" t="s">
        <v>0</v>
      </c>
      <c r="D59" s="9" t="s">
        <v>179</v>
      </c>
      <c r="E59" s="53">
        <f>SUMPRODUCT( --(NOT(ISNUMBER(set_value_data))) )</f>
        <v>1048575</v>
      </c>
    </row>
    <row r="60" spans="1:6" ht="15" thickBot="1" x14ac:dyDescent="0.4">
      <c r="A60" t="s">
        <v>110</v>
      </c>
      <c r="B60" t="s">
        <v>344</v>
      </c>
      <c r="D60" s="9" t="s">
        <v>348</v>
      </c>
      <c r="E60" s="53">
        <f t="array" ref="E60">IF((ROWS(set_yr_data)+ROWS(set_acc_qtr_data)+ROWS(set_rep_qtr_data)+ROWS(set_measure_data)+ROWS(set_claim_type_data)+ROWS(set_pol_claim_type_data)+ROWS(set_sett_chan_data)+ROWS(set_band_data)+ROWS(set_compband_data)+ROWS(set_judicial_data)+ROWS(set_sector_data)+ROWS(set_value_data))/ROWS(set_yr_data)&lt;&gt;12,1,0)</f>
        <v>0</v>
      </c>
    </row>
    <row r="61" spans="1:6" ht="15" thickBot="1" x14ac:dyDescent="0.4">
      <c r="E61" s="54">
        <f>SUM(E45:E60)</f>
        <v>11534325</v>
      </c>
    </row>
    <row r="62" spans="1:6" x14ac:dyDescent="0.35">
      <c r="E62" s="55"/>
    </row>
    <row r="63" spans="1:6" ht="15" thickBot="1" x14ac:dyDescent="0.4">
      <c r="A63" t="s">
        <v>158</v>
      </c>
      <c r="B63" t="s">
        <v>26</v>
      </c>
      <c r="C63" t="s">
        <v>94</v>
      </c>
      <c r="D63" s="9" t="str">
        <f>CONCATENATE("Value doesn't exist in ",A63," sheet ",C63,"  lookup column.")</f>
        <v>Value doesn't exist in PPO Claims sheet PPOIndicatorID  lookup column.</v>
      </c>
      <c r="E63" s="53">
        <f>SUMPRODUCT(--(ISNA(MATCH(lrg_ppo_data, lrg_ppo_lu,0))))</f>
        <v>1</v>
      </c>
      <c r="F63" s="16"/>
    </row>
    <row r="64" spans="1:6" ht="15" thickBot="1" x14ac:dyDescent="0.4">
      <c r="E64" s="54">
        <f>SUM(E63:E63)</f>
        <v>1</v>
      </c>
    </row>
    <row r="65" spans="1:5" x14ac:dyDescent="0.35">
      <c r="E65" s="56"/>
    </row>
    <row r="66" spans="1:5" x14ac:dyDescent="0.35">
      <c r="A66" t="s">
        <v>109</v>
      </c>
      <c r="B66" t="s">
        <v>26</v>
      </c>
      <c r="C66" t="s">
        <v>107</v>
      </c>
      <c r="D66" s="9" t="str">
        <f>CONCATENATE("Value doesn't exist in ",A66," sheet ",C66," lookup column.")</f>
        <v>Value doesn't exist in Income and Expeniture sheet ExpMeasureID lookup column.</v>
      </c>
      <c r="E66" s="53">
        <f>SUMPRODUCT(--(ISNA(MATCH(ie_measure_data, ie_measure_lu,0))))</f>
        <v>1048575</v>
      </c>
    </row>
    <row r="67" spans="1:5" x14ac:dyDescent="0.35">
      <c r="A67" t="s">
        <v>109</v>
      </c>
      <c r="B67" t="s">
        <v>27</v>
      </c>
      <c r="C67" t="s">
        <v>96</v>
      </c>
      <c r="D67" s="9" t="str">
        <f>CONCATENATE("Value doesn't exist in ",A67," sheet ",C67," lookup column.")</f>
        <v>Value doesn't exist in Income and Expeniture sheet Year lookup column.</v>
      </c>
      <c r="E67" s="53">
        <f>SUMPRODUCT(--(ISNA(MATCH(ie_yr_data, ie_year_lu,0))))</f>
        <v>1048575</v>
      </c>
    </row>
    <row r="68" spans="1:5" x14ac:dyDescent="0.35">
      <c r="A68" t="s">
        <v>109</v>
      </c>
      <c r="B68" t="s">
        <v>28</v>
      </c>
      <c r="C68" t="s">
        <v>47</v>
      </c>
      <c r="D68" s="9" t="str">
        <f>CONCATENATE("Value doesn't exist in ",A68," sheet ",C68," lookup column.")</f>
        <v>Value doesn't exist in Income and Expeniture sheet PolicyTypeID lookup column.</v>
      </c>
      <c r="E68" s="53">
        <f>SUMPRODUCT(--(ISNA(MATCH(ie_pol_type_data, ie_pol_type_lu,0))))</f>
        <v>1048575</v>
      </c>
    </row>
    <row r="69" spans="1:5" x14ac:dyDescent="0.35">
      <c r="A69" t="s">
        <v>109</v>
      </c>
      <c r="B69" t="s">
        <v>29</v>
      </c>
      <c r="C69" t="s">
        <v>0</v>
      </c>
      <c r="D69" s="9" t="s">
        <v>179</v>
      </c>
      <c r="E69" s="53">
        <f>SUMPRODUCT( --(NOT(ISNUMBER(ie_value_data))) )</f>
        <v>1048575</v>
      </c>
    </row>
    <row r="70" spans="1:5" ht="15" thickBot="1" x14ac:dyDescent="0.4">
      <c r="A70" t="s">
        <v>109</v>
      </c>
      <c r="B70" t="s">
        <v>344</v>
      </c>
      <c r="D70" s="9" t="s">
        <v>347</v>
      </c>
      <c r="E70" s="53">
        <f t="array" ref="E70">IF((ROWS(ie_measure_data)+ROWS(ie_yr_data)+ROWS(ie_pol_type_data)+ROWS(ie_value_data))/ROWS(ie_measure_data)&lt;&gt;4,1,0)</f>
        <v>0</v>
      </c>
    </row>
    <row r="71" spans="1:5" ht="15" thickBot="1" x14ac:dyDescent="0.4">
      <c r="E71" s="54">
        <f>SUM(E66:E70)</f>
        <v>4194300</v>
      </c>
    </row>
    <row r="73" spans="1:5" x14ac:dyDescent="0.35">
      <c r="A73" t="s">
        <v>339</v>
      </c>
      <c r="B73" t="s">
        <v>26</v>
      </c>
      <c r="C73" t="s">
        <v>334</v>
      </c>
      <c r="D73" t="s">
        <v>340</v>
      </c>
      <c r="E73" s="53" cm="1">
        <f t="array" ref="E73">SUMPRODUCT(--(ISNA(MATCH(na_datasetid_data, na_datasetid_lu,0))))</f>
        <v>1048575</v>
      </c>
    </row>
    <row r="74" spans="1:5" ht="15" thickBot="1" x14ac:dyDescent="0.4">
      <c r="A74" t="s">
        <v>339</v>
      </c>
      <c r="B74" t="s">
        <v>27</v>
      </c>
      <c r="C74" t="s">
        <v>338</v>
      </c>
      <c r="D74" t="s">
        <v>341</v>
      </c>
      <c r="E74" s="53" cm="1">
        <f t="array" ref="E74">IF(MAX(LEN(na_comment)) &gt; 3900, 1, 0)</f>
        <v>0</v>
      </c>
    </row>
    <row r="75" spans="1:5" ht="15" thickBot="1" x14ac:dyDescent="0.4">
      <c r="E75" s="54">
        <f>SUM(E73:E74)</f>
        <v>1048575</v>
      </c>
    </row>
  </sheetData>
  <sheetProtection algorithmName="SHA-512" hashValue="dR5v9pbv7vA4ou2Gc3uR4rZgU1ORbtD5XbbYaAhd0HwzyE2mUwmZdm2V0iZT3hiWn+AGZ1yvo0ZRulRtsh7AsA==" saltValue="LKQbZLI1L8G5hDqUZQkSfw==" spinCount="100000" sheet="1" objects="1" scenarios="1"/>
  <pageMargins left="0.7" right="0.7" top="0.75" bottom="0.75" header="0.3" footer="0.3"/>
  <pageSetup paperSize="9" orientation="portrait" r:id="rId1"/>
  <headerFooter>
    <oddHeader>&amp;L&amp;"Times New Roman,Regular"&amp;12&amp;K000000Central Bank of Ireland - UNRESTRICTED</oddHeader>
    <evenHeader>&amp;L&amp;"Times New Roman,Regular"&amp;12&amp;K000000Central Bank of Ireland - UNRESTRICTED</evenHeader>
    <firstHeader>&amp;L&amp;"Times New Roman,Regular"&amp;12&amp;K000000Central Bank of Ireland - UNRESTRICTED</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autoPageBreaks="0"/>
  </sheetPr>
  <dimension ref="A1:AL61"/>
  <sheetViews>
    <sheetView workbookViewId="0"/>
  </sheetViews>
  <sheetFormatPr defaultColWidth="9.1796875" defaultRowHeight="14.5" x14ac:dyDescent="0.35"/>
  <cols>
    <col min="1" max="1" width="17.54296875" style="7" bestFit="1" customWidth="1"/>
    <col min="2" max="2" width="14" style="7" bestFit="1" customWidth="1"/>
    <col min="3" max="3" width="17.81640625" style="7" bestFit="1" customWidth="1"/>
    <col min="4" max="4" width="17.81640625" style="7" customWidth="1"/>
    <col min="5" max="5" width="20.1796875" style="7" bestFit="1" customWidth="1"/>
    <col min="6" max="6" width="13.7265625" style="7" bestFit="1" customWidth="1"/>
    <col min="7" max="7" width="18.81640625" style="7" bestFit="1" customWidth="1"/>
    <col min="8" max="8" width="19.1796875" style="32" bestFit="1" customWidth="1"/>
    <col min="9" max="9" width="9.26953125" style="7" bestFit="1" customWidth="1"/>
    <col min="10" max="10" width="9.1796875" style="7"/>
    <col min="11" max="12" width="7.7265625" customWidth="1"/>
    <col min="13" max="13" width="17.54296875" bestFit="1" customWidth="1"/>
    <col min="14" max="14" width="7.7265625" customWidth="1"/>
    <col min="15" max="15" width="14" bestFit="1" customWidth="1"/>
    <col min="16" max="16" width="20.453125" bestFit="1" customWidth="1"/>
    <col min="17" max="17" width="7.7265625" customWidth="1"/>
    <col min="18" max="18" width="17.81640625" bestFit="1" customWidth="1"/>
    <col min="19" max="19" width="15.7265625" bestFit="1" customWidth="1"/>
    <col min="20" max="20" width="7.7265625" customWidth="1"/>
    <col min="21" max="21" width="17.81640625" bestFit="1" customWidth="1"/>
    <col min="22" max="22" width="15.7265625" bestFit="1" customWidth="1"/>
    <col min="23" max="23" width="7.7265625" customWidth="1"/>
    <col min="24" max="24" width="20.1796875" bestFit="1" customWidth="1"/>
    <col min="25" max="25" width="18.1796875" bestFit="1" customWidth="1"/>
    <col min="26" max="26" width="7.7265625" customWidth="1"/>
    <col min="27" max="27" width="13.7265625" bestFit="1" customWidth="1"/>
    <col min="28" max="28" width="20.1796875" bestFit="1" customWidth="1"/>
    <col min="29" max="29" width="7.1796875" customWidth="1"/>
    <col min="30" max="31" width="18.81640625" bestFit="1" customWidth="1"/>
    <col min="32" max="32" width="7.81640625" customWidth="1"/>
    <col min="33" max="33" width="19.26953125" bestFit="1" customWidth="1"/>
    <col min="34" max="34" width="17.26953125" bestFit="1" customWidth="1"/>
    <col min="35" max="35" width="7.7265625" customWidth="1"/>
    <col min="36" max="36" width="10.26953125" customWidth="1"/>
    <col min="38" max="38" width="112.7265625" bestFit="1" customWidth="1"/>
    <col min="39" max="39" width="7.7265625" customWidth="1"/>
  </cols>
  <sheetData>
    <row r="1" spans="1:38" ht="15.5" x14ac:dyDescent="0.35">
      <c r="A1" s="12" t="s">
        <v>120</v>
      </c>
      <c r="B1" s="12" t="s">
        <v>97</v>
      </c>
      <c r="C1" s="12" t="s">
        <v>54</v>
      </c>
      <c r="D1" s="12" t="s">
        <v>111</v>
      </c>
      <c r="E1" s="12" t="s">
        <v>83</v>
      </c>
      <c r="F1" s="13" t="s">
        <v>47</v>
      </c>
      <c r="G1" s="12" t="s">
        <v>147</v>
      </c>
      <c r="H1" s="29" t="s">
        <v>114</v>
      </c>
      <c r="I1" s="30" t="s">
        <v>48</v>
      </c>
      <c r="J1" s="30" t="s">
        <v>0</v>
      </c>
      <c r="M1" s="12" t="s">
        <v>120</v>
      </c>
      <c r="O1" s="12" t="s">
        <v>97</v>
      </c>
      <c r="P1" s="12" t="s">
        <v>98</v>
      </c>
      <c r="Q1" s="1"/>
      <c r="R1" s="12" t="s">
        <v>54</v>
      </c>
      <c r="S1" s="12" t="s">
        <v>55</v>
      </c>
      <c r="T1" s="1"/>
      <c r="U1" s="12" t="s">
        <v>111</v>
      </c>
      <c r="V1" s="12" t="s">
        <v>112</v>
      </c>
      <c r="W1" s="1"/>
      <c r="X1" s="12" t="s">
        <v>83</v>
      </c>
      <c r="Y1" s="12" t="s">
        <v>84</v>
      </c>
      <c r="Z1" s="1"/>
      <c r="AA1" s="12" t="s">
        <v>47</v>
      </c>
      <c r="AB1" s="12" t="s">
        <v>24</v>
      </c>
      <c r="AD1" s="12" t="s">
        <v>147</v>
      </c>
      <c r="AE1" s="12" t="s">
        <v>148</v>
      </c>
      <c r="AG1" s="12" t="s">
        <v>114</v>
      </c>
      <c r="AH1" s="12" t="s">
        <v>115</v>
      </c>
      <c r="AJ1" s="12" t="s">
        <v>48</v>
      </c>
      <c r="AK1" s="12" t="s">
        <v>25</v>
      </c>
      <c r="AL1" s="17" t="s">
        <v>125</v>
      </c>
    </row>
    <row r="2" spans="1:38" x14ac:dyDescent="0.35">
      <c r="G2" s="31"/>
      <c r="H2" s="31"/>
      <c r="I2" s="31"/>
      <c r="J2" s="32"/>
      <c r="K2" s="14"/>
      <c r="L2" s="14"/>
      <c r="M2" s="2">
        <v>201103</v>
      </c>
      <c r="O2" s="2">
        <v>1</v>
      </c>
      <c r="P2" s="2" t="s">
        <v>3</v>
      </c>
      <c r="Q2" s="1"/>
      <c r="R2" s="2">
        <v>1</v>
      </c>
      <c r="S2" s="2" t="s">
        <v>51</v>
      </c>
      <c r="T2" s="1"/>
      <c r="U2" s="2">
        <v>1</v>
      </c>
      <c r="V2" s="2" t="s">
        <v>113</v>
      </c>
      <c r="W2" s="1"/>
      <c r="X2" s="2">
        <v>1</v>
      </c>
      <c r="Y2" s="2" t="s">
        <v>163</v>
      </c>
      <c r="Z2" s="1"/>
      <c r="AA2" s="2">
        <v>1</v>
      </c>
      <c r="AB2" s="2" t="s">
        <v>176</v>
      </c>
      <c r="AC2" s="1"/>
      <c r="AD2" s="2">
        <v>1</v>
      </c>
      <c r="AE2" s="2" t="s">
        <v>79</v>
      </c>
      <c r="AF2" s="1"/>
      <c r="AG2" s="2">
        <v>1</v>
      </c>
      <c r="AH2" s="2" t="s">
        <v>79</v>
      </c>
      <c r="AJ2" s="2">
        <v>1</v>
      </c>
      <c r="AK2" s="2" t="s">
        <v>26</v>
      </c>
      <c r="AL2" s="15" t="s">
        <v>126</v>
      </c>
    </row>
    <row r="3" spans="1:38" x14ac:dyDescent="0.35">
      <c r="G3" s="31"/>
      <c r="H3" s="31"/>
      <c r="I3" s="31"/>
      <c r="J3" s="32"/>
      <c r="K3" s="14"/>
      <c r="L3" s="14"/>
      <c r="M3" s="2">
        <v>201106</v>
      </c>
      <c r="O3" s="2">
        <v>2</v>
      </c>
      <c r="P3" s="2" t="s">
        <v>15</v>
      </c>
      <c r="Q3" s="1"/>
      <c r="R3" s="2">
        <v>2</v>
      </c>
      <c r="S3" s="2" t="s">
        <v>50</v>
      </c>
      <c r="T3" s="1"/>
      <c r="U3" s="2">
        <v>2</v>
      </c>
      <c r="V3" s="2" t="s">
        <v>112</v>
      </c>
      <c r="W3" s="1"/>
      <c r="X3" s="2">
        <v>2</v>
      </c>
      <c r="Y3" s="2" t="s">
        <v>53</v>
      </c>
      <c r="Z3" s="1"/>
      <c r="AA3" s="2">
        <v>2</v>
      </c>
      <c r="AB3" s="2" t="s">
        <v>80</v>
      </c>
      <c r="AC3" s="1"/>
      <c r="AD3" s="2">
        <v>2</v>
      </c>
      <c r="AE3" s="2" t="s">
        <v>78</v>
      </c>
      <c r="AF3" s="1"/>
      <c r="AG3" s="2">
        <v>2</v>
      </c>
      <c r="AH3" s="2" t="s">
        <v>78</v>
      </c>
      <c r="AJ3" s="2">
        <v>2</v>
      </c>
      <c r="AK3" s="2" t="s">
        <v>27</v>
      </c>
      <c r="AL3" s="15" t="s">
        <v>127</v>
      </c>
    </row>
    <row r="4" spans="1:38" x14ac:dyDescent="0.35">
      <c r="G4" s="31"/>
      <c r="H4" s="31"/>
      <c r="I4" s="31"/>
      <c r="J4" s="32"/>
      <c r="K4" s="14"/>
      <c r="L4" s="14"/>
      <c r="M4" s="2">
        <v>201109</v>
      </c>
      <c r="O4" s="2">
        <v>3</v>
      </c>
      <c r="P4" s="15" t="s">
        <v>52</v>
      </c>
      <c r="AA4" s="2">
        <v>3</v>
      </c>
      <c r="AB4" s="2" t="s">
        <v>81</v>
      </c>
      <c r="AC4" s="1"/>
      <c r="AD4" s="2">
        <v>3</v>
      </c>
      <c r="AE4" s="2" t="s">
        <v>77</v>
      </c>
      <c r="AF4" s="1"/>
      <c r="AG4" s="2">
        <v>3</v>
      </c>
      <c r="AH4" s="2" t="s">
        <v>77</v>
      </c>
      <c r="AJ4" s="2">
        <v>3</v>
      </c>
      <c r="AK4" s="2" t="s">
        <v>28</v>
      </c>
      <c r="AL4" s="15" t="s">
        <v>128</v>
      </c>
    </row>
    <row r="5" spans="1:38" x14ac:dyDescent="0.35">
      <c r="G5" s="31"/>
      <c r="H5" s="31"/>
      <c r="I5" s="31"/>
      <c r="J5" s="32"/>
      <c r="K5" s="14"/>
      <c r="L5" s="14"/>
      <c r="M5" s="2">
        <v>201112</v>
      </c>
      <c r="AA5" s="2">
        <v>4</v>
      </c>
      <c r="AB5" s="2" t="s">
        <v>53</v>
      </c>
      <c r="AD5" s="2">
        <v>4</v>
      </c>
      <c r="AE5" s="2" t="s">
        <v>76</v>
      </c>
      <c r="AG5" s="2">
        <v>4</v>
      </c>
      <c r="AH5" s="2" t="s">
        <v>76</v>
      </c>
      <c r="AJ5" s="2">
        <v>4</v>
      </c>
      <c r="AK5" s="2" t="s">
        <v>29</v>
      </c>
      <c r="AL5" s="15" t="s">
        <v>129</v>
      </c>
    </row>
    <row r="6" spans="1:38" x14ac:dyDescent="0.35">
      <c r="G6" s="31"/>
      <c r="H6" s="31"/>
      <c r="I6" s="31"/>
      <c r="J6" s="32"/>
      <c r="K6" s="14"/>
      <c r="L6" s="14"/>
      <c r="M6" s="2">
        <v>201203</v>
      </c>
      <c r="AA6" s="34">
        <v>5</v>
      </c>
      <c r="AB6" s="34" t="s">
        <v>119</v>
      </c>
      <c r="AD6" s="2">
        <v>5</v>
      </c>
      <c r="AE6" s="2" t="s">
        <v>75</v>
      </c>
      <c r="AG6" s="2">
        <v>5</v>
      </c>
      <c r="AH6" s="2" t="s">
        <v>75</v>
      </c>
      <c r="AJ6" s="2">
        <v>5</v>
      </c>
      <c r="AK6" s="2" t="s">
        <v>30</v>
      </c>
      <c r="AL6" s="15" t="s">
        <v>130</v>
      </c>
    </row>
    <row r="7" spans="1:38" x14ac:dyDescent="0.35">
      <c r="G7" s="31"/>
      <c r="H7" s="31"/>
      <c r="I7" s="31"/>
      <c r="J7" s="32"/>
      <c r="K7" s="14"/>
      <c r="L7" s="14"/>
      <c r="M7" s="2">
        <v>201206</v>
      </c>
      <c r="AD7" s="2">
        <v>6</v>
      </c>
      <c r="AE7" s="2" t="s">
        <v>74</v>
      </c>
      <c r="AG7" s="2">
        <v>6</v>
      </c>
      <c r="AH7" s="2" t="s">
        <v>74</v>
      </c>
      <c r="AJ7" s="2">
        <v>6</v>
      </c>
      <c r="AK7" s="2" t="s">
        <v>31</v>
      </c>
      <c r="AL7" s="15" t="s">
        <v>131</v>
      </c>
    </row>
    <row r="8" spans="1:38" x14ac:dyDescent="0.35">
      <c r="G8" s="31"/>
      <c r="H8" s="31"/>
      <c r="I8" s="31"/>
      <c r="J8" s="32"/>
      <c r="K8" s="14"/>
      <c r="L8" s="14"/>
      <c r="M8" s="2">
        <v>201209</v>
      </c>
      <c r="AD8" s="2">
        <v>7</v>
      </c>
      <c r="AE8" s="2" t="s">
        <v>72</v>
      </c>
      <c r="AG8" s="2">
        <v>7</v>
      </c>
      <c r="AH8" s="2" t="s">
        <v>72</v>
      </c>
      <c r="AJ8" s="2">
        <v>7</v>
      </c>
      <c r="AK8" s="2" t="s">
        <v>32</v>
      </c>
      <c r="AL8" s="15" t="s">
        <v>132</v>
      </c>
    </row>
    <row r="9" spans="1:38" x14ac:dyDescent="0.35">
      <c r="G9" s="31"/>
      <c r="H9" s="31"/>
      <c r="I9" s="31"/>
      <c r="J9" s="32"/>
      <c r="K9" s="14"/>
      <c r="L9" s="14"/>
      <c r="M9" s="2">
        <v>201212</v>
      </c>
      <c r="AD9" s="2">
        <v>8</v>
      </c>
      <c r="AE9" s="2" t="s">
        <v>73</v>
      </c>
      <c r="AG9" s="2">
        <v>8</v>
      </c>
      <c r="AH9" s="2" t="s">
        <v>73</v>
      </c>
      <c r="AJ9" s="2">
        <v>8</v>
      </c>
      <c r="AK9" s="2" t="s">
        <v>33</v>
      </c>
      <c r="AL9" s="15" t="s">
        <v>133</v>
      </c>
    </row>
    <row r="10" spans="1:38" x14ac:dyDescent="0.35">
      <c r="G10" s="31"/>
      <c r="H10" s="31"/>
      <c r="I10" s="31"/>
      <c r="J10" s="32"/>
      <c r="K10" s="14"/>
      <c r="L10" s="14"/>
      <c r="M10" s="2">
        <v>201303</v>
      </c>
      <c r="AD10" s="2">
        <v>9</v>
      </c>
      <c r="AE10" s="2" t="s">
        <v>119</v>
      </c>
      <c r="AG10" s="34">
        <v>9</v>
      </c>
      <c r="AH10" s="34" t="s">
        <v>119</v>
      </c>
      <c r="AJ10" s="2">
        <v>9</v>
      </c>
      <c r="AK10" s="2" t="s">
        <v>34</v>
      </c>
      <c r="AL10" s="15" t="s">
        <v>134</v>
      </c>
    </row>
    <row r="11" spans="1:38" x14ac:dyDescent="0.35">
      <c r="K11" s="14"/>
      <c r="L11" s="14"/>
      <c r="M11" s="2">
        <v>201306</v>
      </c>
      <c r="AJ11" s="2">
        <v>10</v>
      </c>
      <c r="AK11" s="2" t="s">
        <v>35</v>
      </c>
      <c r="AL11" s="15" t="s">
        <v>135</v>
      </c>
    </row>
    <row r="12" spans="1:38" x14ac:dyDescent="0.35">
      <c r="K12" s="14"/>
      <c r="L12" s="14"/>
      <c r="M12" s="2">
        <v>201309</v>
      </c>
      <c r="AJ12" s="2">
        <v>11</v>
      </c>
      <c r="AK12" s="2" t="s">
        <v>36</v>
      </c>
      <c r="AL12" s="15" t="s">
        <v>136</v>
      </c>
    </row>
    <row r="13" spans="1:38" x14ac:dyDescent="0.35">
      <c r="K13" s="14"/>
      <c r="L13" s="14"/>
      <c r="M13" s="2">
        <v>201312</v>
      </c>
      <c r="AJ13" s="2">
        <v>12</v>
      </c>
      <c r="AK13" s="2" t="s">
        <v>37</v>
      </c>
      <c r="AL13" s="15" t="s">
        <v>137</v>
      </c>
    </row>
    <row r="14" spans="1:38" x14ac:dyDescent="0.35">
      <c r="K14" s="14"/>
      <c r="L14" s="14"/>
      <c r="M14" s="2">
        <v>201403</v>
      </c>
      <c r="AJ14" s="2">
        <v>13</v>
      </c>
      <c r="AK14" s="2" t="s">
        <v>38</v>
      </c>
      <c r="AL14" s="15" t="s">
        <v>138</v>
      </c>
    </row>
    <row r="15" spans="1:38" x14ac:dyDescent="0.35">
      <c r="K15" s="14"/>
      <c r="L15" s="14"/>
      <c r="M15" s="2">
        <v>201406</v>
      </c>
      <c r="AJ15" s="2">
        <v>14</v>
      </c>
      <c r="AK15" s="2" t="s">
        <v>39</v>
      </c>
      <c r="AL15" s="15" t="s">
        <v>139</v>
      </c>
    </row>
    <row r="16" spans="1:38" x14ac:dyDescent="0.35">
      <c r="K16" s="14"/>
      <c r="L16" s="14"/>
      <c r="M16" s="2">
        <v>201409</v>
      </c>
      <c r="AJ16" s="2">
        <v>15</v>
      </c>
      <c r="AK16" s="2" t="s">
        <v>40</v>
      </c>
      <c r="AL16" s="15" t="s">
        <v>140</v>
      </c>
    </row>
    <row r="17" spans="11:38" x14ac:dyDescent="0.35">
      <c r="K17" s="14"/>
      <c r="L17" s="14"/>
      <c r="M17" s="2">
        <v>201412</v>
      </c>
      <c r="AJ17" s="2">
        <v>16</v>
      </c>
      <c r="AK17" s="2" t="s">
        <v>41</v>
      </c>
      <c r="AL17" s="15" t="s">
        <v>141</v>
      </c>
    </row>
    <row r="18" spans="11:38" x14ac:dyDescent="0.35">
      <c r="K18" s="14"/>
      <c r="L18" s="14"/>
      <c r="M18" s="2">
        <v>201503</v>
      </c>
      <c r="AJ18" s="2">
        <v>17</v>
      </c>
      <c r="AK18" s="2" t="s">
        <v>42</v>
      </c>
      <c r="AL18" s="15" t="s">
        <v>142</v>
      </c>
    </row>
    <row r="19" spans="11:38" x14ac:dyDescent="0.35">
      <c r="M19" s="2">
        <v>201506</v>
      </c>
      <c r="AJ19" s="2">
        <v>18</v>
      </c>
      <c r="AK19" s="2" t="s">
        <v>43</v>
      </c>
      <c r="AL19" s="15" t="s">
        <v>143</v>
      </c>
    </row>
    <row r="20" spans="11:38" x14ac:dyDescent="0.35">
      <c r="M20" s="2">
        <v>201509</v>
      </c>
      <c r="AJ20" s="2">
        <v>19</v>
      </c>
      <c r="AK20" s="2" t="s">
        <v>44</v>
      </c>
      <c r="AL20" s="15" t="s">
        <v>144</v>
      </c>
    </row>
    <row r="21" spans="11:38" x14ac:dyDescent="0.35">
      <c r="M21" s="2">
        <v>201512</v>
      </c>
      <c r="AJ21" s="2">
        <v>20</v>
      </c>
      <c r="AK21" s="2" t="s">
        <v>45</v>
      </c>
      <c r="AL21" s="15" t="s">
        <v>145</v>
      </c>
    </row>
    <row r="22" spans="11:38" x14ac:dyDescent="0.35">
      <c r="M22" s="2">
        <v>201603</v>
      </c>
      <c r="AJ22" s="2">
        <v>21</v>
      </c>
      <c r="AK22" s="2" t="s">
        <v>46</v>
      </c>
      <c r="AL22" s="11" t="s">
        <v>146</v>
      </c>
    </row>
    <row r="23" spans="11:38" x14ac:dyDescent="0.35">
      <c r="M23" s="2">
        <v>201606</v>
      </c>
      <c r="AJ23" s="34">
        <v>22</v>
      </c>
      <c r="AK23" s="34" t="s">
        <v>119</v>
      </c>
      <c r="AL23" s="35" t="s">
        <v>119</v>
      </c>
    </row>
    <row r="24" spans="11:38" x14ac:dyDescent="0.35">
      <c r="M24" s="2">
        <v>201609</v>
      </c>
    </row>
    <row r="25" spans="11:38" x14ac:dyDescent="0.35">
      <c r="M25" s="2">
        <v>201612</v>
      </c>
    </row>
    <row r="26" spans="11:38" x14ac:dyDescent="0.35">
      <c r="M26" s="2">
        <v>201703</v>
      </c>
    </row>
    <row r="27" spans="11:38" x14ac:dyDescent="0.35">
      <c r="M27" s="2">
        <v>201706</v>
      </c>
    </row>
    <row r="28" spans="11:38" x14ac:dyDescent="0.35">
      <c r="M28" s="2">
        <v>201709</v>
      </c>
    </row>
    <row r="29" spans="11:38" x14ac:dyDescent="0.35">
      <c r="M29" s="2">
        <v>201712</v>
      </c>
    </row>
    <row r="30" spans="11:38" x14ac:dyDescent="0.35">
      <c r="M30" s="2">
        <v>201803</v>
      </c>
    </row>
    <row r="31" spans="11:38" x14ac:dyDescent="0.35">
      <c r="M31" s="2">
        <v>201806</v>
      </c>
    </row>
    <row r="32" spans="11:38" x14ac:dyDescent="0.35">
      <c r="M32" s="2">
        <v>201809</v>
      </c>
    </row>
    <row r="33" spans="13:13" x14ac:dyDescent="0.35">
      <c r="M33" s="2">
        <v>201812</v>
      </c>
    </row>
    <row r="34" spans="13:13" x14ac:dyDescent="0.35">
      <c r="M34" s="2">
        <v>201903</v>
      </c>
    </row>
    <row r="35" spans="13:13" x14ac:dyDescent="0.35">
      <c r="M35" s="2">
        <v>201906</v>
      </c>
    </row>
    <row r="36" spans="13:13" x14ac:dyDescent="0.35">
      <c r="M36" s="2">
        <v>201909</v>
      </c>
    </row>
    <row r="37" spans="13:13" x14ac:dyDescent="0.35">
      <c r="M37" s="2">
        <v>201912</v>
      </c>
    </row>
    <row r="38" spans="13:13" x14ac:dyDescent="0.35">
      <c r="M38" s="2">
        <v>202003</v>
      </c>
    </row>
    <row r="39" spans="13:13" x14ac:dyDescent="0.35">
      <c r="M39" s="2">
        <v>202006</v>
      </c>
    </row>
    <row r="40" spans="13:13" x14ac:dyDescent="0.35">
      <c r="M40" s="2">
        <v>202009</v>
      </c>
    </row>
    <row r="41" spans="13:13" x14ac:dyDescent="0.35">
      <c r="M41" s="2">
        <v>202012</v>
      </c>
    </row>
    <row r="42" spans="13:13" x14ac:dyDescent="0.35">
      <c r="M42" s="2">
        <v>202103</v>
      </c>
    </row>
    <row r="43" spans="13:13" x14ac:dyDescent="0.35">
      <c r="M43" s="2">
        <v>202106</v>
      </c>
    </row>
    <row r="44" spans="13:13" x14ac:dyDescent="0.35">
      <c r="M44" s="2">
        <v>202109</v>
      </c>
    </row>
    <row r="45" spans="13:13" x14ac:dyDescent="0.35">
      <c r="M45" s="2">
        <v>202112</v>
      </c>
    </row>
    <row r="46" spans="13:13" x14ac:dyDescent="0.35">
      <c r="M46" s="2">
        <v>202203</v>
      </c>
    </row>
    <row r="47" spans="13:13" x14ac:dyDescent="0.35">
      <c r="M47" s="2">
        <v>202206</v>
      </c>
    </row>
    <row r="48" spans="13:13" x14ac:dyDescent="0.35">
      <c r="M48" s="2">
        <v>202209</v>
      </c>
    </row>
    <row r="49" spans="13:13" x14ac:dyDescent="0.35">
      <c r="M49" s="2">
        <v>202212</v>
      </c>
    </row>
    <row r="50" spans="13:13" x14ac:dyDescent="0.35">
      <c r="M50" s="2">
        <v>202303</v>
      </c>
    </row>
    <row r="51" spans="13:13" x14ac:dyDescent="0.35">
      <c r="M51" s="2">
        <v>202306</v>
      </c>
    </row>
    <row r="52" spans="13:13" x14ac:dyDescent="0.35">
      <c r="M52" s="2">
        <v>202309</v>
      </c>
    </row>
    <row r="53" spans="13:13" x14ac:dyDescent="0.35">
      <c r="M53" s="2">
        <v>202312</v>
      </c>
    </row>
    <row r="54" spans="13:13" x14ac:dyDescent="0.35">
      <c r="M54" s="2">
        <v>202403</v>
      </c>
    </row>
    <row r="55" spans="13:13" x14ac:dyDescent="0.35">
      <c r="M55" s="2">
        <v>202406</v>
      </c>
    </row>
    <row r="56" spans="13:13" x14ac:dyDescent="0.35">
      <c r="M56" s="2">
        <v>202409</v>
      </c>
    </row>
    <row r="57" spans="13:13" x14ac:dyDescent="0.35">
      <c r="M57" s="2">
        <v>202412</v>
      </c>
    </row>
    <row r="58" spans="13:13" x14ac:dyDescent="0.35">
      <c r="M58" s="2">
        <v>202503</v>
      </c>
    </row>
    <row r="59" spans="13:13" x14ac:dyDescent="0.35">
      <c r="M59" s="2">
        <v>202506</v>
      </c>
    </row>
    <row r="60" spans="13:13" x14ac:dyDescent="0.35">
      <c r="M60" s="2">
        <v>202509</v>
      </c>
    </row>
    <row r="61" spans="13:13" x14ac:dyDescent="0.35">
      <c r="M61" s="2">
        <v>202512</v>
      </c>
    </row>
  </sheetData>
  <sheetProtection algorithmName="SHA-512" hashValue="WNxNQ5FpW4JkPlrR+HPpO+MmjYYUjeErjY+aSYVeev1Dzbn69KHmVXlT9MZ1HA2AZa5imXbEEYVM+mkodZsu9A==" saltValue="1LdKzjW/E9WKCMZHBep8SA==" spinCount="100000" sheet="1" objects="1" scenarios="1"/>
  <pageMargins left="0.7" right="0.7" top="0.75" bottom="0.75" header="0.3" footer="0.3"/>
  <pageSetup paperSize="9" orientation="portrait" r:id="rId1"/>
  <headerFooter>
    <oddHeader>&amp;L&amp;"Times New Roman,Regular"&amp;12&amp;K000000Central Bank of Ireland - UNRESTRICTED</oddHeader>
    <evenHeader>&amp;L&amp;"Times New Roman,Regular"&amp;12&amp;K000000Central Bank of Ireland - UNRESTRICTED</evenHeader>
    <firstHeader>&amp;L&amp;"Times New Roman,Regular"&amp;12&amp;K000000Central Bank of Ireland - UNRESTRICTED</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autoPageBreaks="0"/>
  </sheetPr>
  <dimension ref="A1:Q76"/>
  <sheetViews>
    <sheetView workbookViewId="0"/>
  </sheetViews>
  <sheetFormatPr defaultColWidth="9.1796875" defaultRowHeight="14.5" x14ac:dyDescent="0.35"/>
  <cols>
    <col min="1" max="1" width="17.54296875" style="7" bestFit="1" customWidth="1"/>
    <col min="2" max="2" width="18" style="7" customWidth="1"/>
    <col min="3" max="3" width="17.81640625" style="7" bestFit="1" customWidth="1"/>
    <col min="4" max="4" width="15.26953125" style="7" customWidth="1"/>
    <col min="5" max="5" width="14" style="7" customWidth="1"/>
    <col min="6" max="7" width="7.7265625" customWidth="1"/>
    <col min="8" max="8" width="17.54296875" bestFit="1" customWidth="1"/>
    <col min="9" max="9" width="7.7265625" customWidth="1"/>
    <col min="10" max="10" width="14.453125" bestFit="1" customWidth="1"/>
    <col min="11" max="11" width="27" bestFit="1" customWidth="1"/>
    <col min="12" max="12" width="7.7265625" customWidth="1"/>
    <col min="13" max="13" width="17.81640625" bestFit="1" customWidth="1"/>
    <col min="14" max="14" width="15.7265625" bestFit="1" customWidth="1"/>
    <col min="15" max="15" width="7.7265625" customWidth="1"/>
    <col min="16" max="16" width="19.453125" customWidth="1"/>
    <col min="17" max="17" width="21.81640625" customWidth="1"/>
    <col min="18" max="18" width="7.7265625" customWidth="1"/>
  </cols>
  <sheetData>
    <row r="1" spans="1:17" ht="15.5" x14ac:dyDescent="0.35">
      <c r="A1" s="12" t="s">
        <v>159</v>
      </c>
      <c r="B1" s="13" t="s">
        <v>99</v>
      </c>
      <c r="C1" s="12" t="s">
        <v>54</v>
      </c>
      <c r="D1" s="12" t="s">
        <v>47</v>
      </c>
      <c r="E1" s="13" t="s">
        <v>0</v>
      </c>
      <c r="H1" s="12" t="s">
        <v>159</v>
      </c>
      <c r="J1" s="13" t="s">
        <v>99</v>
      </c>
      <c r="K1" s="13" t="s">
        <v>100</v>
      </c>
      <c r="M1" s="12" t="s">
        <v>54</v>
      </c>
      <c r="N1" s="12" t="s">
        <v>55</v>
      </c>
      <c r="P1" s="12" t="s">
        <v>47</v>
      </c>
      <c r="Q1" s="12" t="s">
        <v>24</v>
      </c>
    </row>
    <row r="2" spans="1:17" x14ac:dyDescent="0.35">
      <c r="H2" s="2">
        <v>201103</v>
      </c>
      <c r="J2" s="2">
        <v>1</v>
      </c>
      <c r="K2" s="2" t="s">
        <v>16</v>
      </c>
      <c r="M2" s="2">
        <v>1</v>
      </c>
      <c r="N2" s="2" t="s">
        <v>51</v>
      </c>
      <c r="P2" s="2">
        <v>1</v>
      </c>
      <c r="Q2" s="2" t="s">
        <v>176</v>
      </c>
    </row>
    <row r="3" spans="1:17" x14ac:dyDescent="0.35">
      <c r="H3" s="2">
        <v>201106</v>
      </c>
      <c r="J3" s="2">
        <v>2</v>
      </c>
      <c r="K3" s="2" t="s">
        <v>17</v>
      </c>
      <c r="M3" s="2">
        <v>2</v>
      </c>
      <c r="N3" s="2" t="s">
        <v>50</v>
      </c>
      <c r="P3" s="2">
        <v>2</v>
      </c>
      <c r="Q3" s="2" t="s">
        <v>80</v>
      </c>
    </row>
    <row r="4" spans="1:17" x14ac:dyDescent="0.35">
      <c r="H4" s="2">
        <v>201109</v>
      </c>
      <c r="P4" s="2">
        <v>3</v>
      </c>
      <c r="Q4" s="2" t="s">
        <v>81</v>
      </c>
    </row>
    <row r="5" spans="1:17" x14ac:dyDescent="0.35">
      <c r="H5" s="2">
        <v>201112</v>
      </c>
    </row>
    <row r="6" spans="1:17" x14ac:dyDescent="0.35">
      <c r="H6" s="2">
        <v>201203</v>
      </c>
    </row>
    <row r="7" spans="1:17" x14ac:dyDescent="0.35">
      <c r="H7" s="2">
        <v>201206</v>
      </c>
    </row>
    <row r="8" spans="1:17" x14ac:dyDescent="0.35">
      <c r="H8" s="2">
        <v>201209</v>
      </c>
    </row>
    <row r="9" spans="1:17" x14ac:dyDescent="0.35">
      <c r="H9" s="2">
        <v>201212</v>
      </c>
    </row>
    <row r="10" spans="1:17" x14ac:dyDescent="0.35">
      <c r="H10" s="2">
        <v>201303</v>
      </c>
    </row>
    <row r="11" spans="1:17" x14ac:dyDescent="0.35">
      <c r="H11" s="2">
        <v>201306</v>
      </c>
    </row>
    <row r="12" spans="1:17" x14ac:dyDescent="0.35">
      <c r="H12" s="2">
        <v>201309</v>
      </c>
    </row>
    <row r="13" spans="1:17" x14ac:dyDescent="0.35">
      <c r="H13" s="2">
        <v>201312</v>
      </c>
    </row>
    <row r="14" spans="1:17" x14ac:dyDescent="0.35">
      <c r="H14" s="2">
        <v>201403</v>
      </c>
    </row>
    <row r="15" spans="1:17" x14ac:dyDescent="0.35">
      <c r="H15" s="2">
        <v>201406</v>
      </c>
    </row>
    <row r="16" spans="1:17" x14ac:dyDescent="0.35">
      <c r="H16" s="2">
        <v>201409</v>
      </c>
    </row>
    <row r="17" spans="8:8" x14ac:dyDescent="0.35">
      <c r="H17" s="2">
        <v>201412</v>
      </c>
    </row>
    <row r="18" spans="8:8" x14ac:dyDescent="0.35">
      <c r="H18" s="2">
        <v>201503</v>
      </c>
    </row>
    <row r="19" spans="8:8" x14ac:dyDescent="0.35">
      <c r="H19" s="2">
        <v>201506</v>
      </c>
    </row>
    <row r="20" spans="8:8" x14ac:dyDescent="0.35">
      <c r="H20" s="2">
        <v>201509</v>
      </c>
    </row>
    <row r="21" spans="8:8" x14ac:dyDescent="0.35">
      <c r="H21" s="2">
        <v>201512</v>
      </c>
    </row>
    <row r="22" spans="8:8" x14ac:dyDescent="0.35">
      <c r="H22" s="2">
        <v>201603</v>
      </c>
    </row>
    <row r="23" spans="8:8" x14ac:dyDescent="0.35">
      <c r="H23" s="2">
        <v>201606</v>
      </c>
    </row>
    <row r="24" spans="8:8" x14ac:dyDescent="0.35">
      <c r="H24" s="2">
        <v>201609</v>
      </c>
    </row>
    <row r="25" spans="8:8" x14ac:dyDescent="0.35">
      <c r="H25" s="2">
        <v>201612</v>
      </c>
    </row>
    <row r="26" spans="8:8" x14ac:dyDescent="0.35">
      <c r="H26" s="2">
        <v>201703</v>
      </c>
    </row>
    <row r="27" spans="8:8" x14ac:dyDescent="0.35">
      <c r="H27" s="2">
        <v>201706</v>
      </c>
    </row>
    <row r="28" spans="8:8" x14ac:dyDescent="0.35">
      <c r="H28" s="2">
        <v>201709</v>
      </c>
    </row>
    <row r="29" spans="8:8" x14ac:dyDescent="0.35">
      <c r="H29" s="2">
        <v>201712</v>
      </c>
    </row>
    <row r="30" spans="8:8" x14ac:dyDescent="0.35">
      <c r="H30" s="2">
        <v>201803</v>
      </c>
    </row>
    <row r="31" spans="8:8" x14ac:dyDescent="0.35">
      <c r="H31" s="2">
        <v>201806</v>
      </c>
    </row>
    <row r="32" spans="8:8" x14ac:dyDescent="0.35">
      <c r="H32" s="2">
        <v>201809</v>
      </c>
    </row>
    <row r="33" spans="8:8" x14ac:dyDescent="0.35">
      <c r="H33" s="2">
        <v>201812</v>
      </c>
    </row>
    <row r="34" spans="8:8" x14ac:dyDescent="0.35">
      <c r="H34" s="2">
        <v>201903</v>
      </c>
    </row>
    <row r="35" spans="8:8" x14ac:dyDescent="0.35">
      <c r="H35" s="2">
        <v>201906</v>
      </c>
    </row>
    <row r="36" spans="8:8" x14ac:dyDescent="0.35">
      <c r="H36" s="2">
        <v>201909</v>
      </c>
    </row>
    <row r="37" spans="8:8" x14ac:dyDescent="0.35">
      <c r="H37" s="2">
        <v>201912</v>
      </c>
    </row>
    <row r="38" spans="8:8" x14ac:dyDescent="0.35">
      <c r="H38" s="2">
        <v>202003</v>
      </c>
    </row>
    <row r="39" spans="8:8" x14ac:dyDescent="0.35">
      <c r="H39" s="2">
        <v>202006</v>
      </c>
    </row>
    <row r="40" spans="8:8" x14ac:dyDescent="0.35">
      <c r="H40" s="2">
        <v>202009</v>
      </c>
    </row>
    <row r="41" spans="8:8" x14ac:dyDescent="0.35">
      <c r="H41" s="2">
        <v>202012</v>
      </c>
    </row>
    <row r="42" spans="8:8" x14ac:dyDescent="0.35">
      <c r="H42" s="2">
        <v>202103</v>
      </c>
    </row>
    <row r="43" spans="8:8" x14ac:dyDescent="0.35">
      <c r="H43" s="2">
        <v>202106</v>
      </c>
    </row>
    <row r="44" spans="8:8" x14ac:dyDescent="0.35">
      <c r="H44" s="2">
        <v>202109</v>
      </c>
    </row>
    <row r="45" spans="8:8" x14ac:dyDescent="0.35">
      <c r="H45" s="2">
        <v>202112</v>
      </c>
    </row>
    <row r="46" spans="8:8" x14ac:dyDescent="0.35">
      <c r="H46" s="2">
        <v>202203</v>
      </c>
    </row>
    <row r="47" spans="8:8" x14ac:dyDescent="0.35">
      <c r="H47" s="2">
        <v>202206</v>
      </c>
    </row>
    <row r="48" spans="8:8" x14ac:dyDescent="0.35">
      <c r="H48" s="2">
        <v>202209</v>
      </c>
    </row>
    <row r="49" spans="8:8" x14ac:dyDescent="0.35">
      <c r="H49" s="2">
        <v>202212</v>
      </c>
    </row>
    <row r="50" spans="8:8" x14ac:dyDescent="0.35">
      <c r="H50" s="2">
        <v>202303</v>
      </c>
    </row>
    <row r="51" spans="8:8" x14ac:dyDescent="0.35">
      <c r="H51" s="2">
        <v>202306</v>
      </c>
    </row>
    <row r="52" spans="8:8" x14ac:dyDescent="0.35">
      <c r="H52" s="2">
        <v>202309</v>
      </c>
    </row>
    <row r="53" spans="8:8" x14ac:dyDescent="0.35">
      <c r="H53" s="2">
        <v>202312</v>
      </c>
    </row>
    <row r="54" spans="8:8" x14ac:dyDescent="0.35">
      <c r="H54" s="2">
        <v>202403</v>
      </c>
    </row>
    <row r="55" spans="8:8" x14ac:dyDescent="0.35">
      <c r="H55" s="2">
        <v>202406</v>
      </c>
    </row>
    <row r="56" spans="8:8" x14ac:dyDescent="0.35">
      <c r="H56" s="2">
        <v>202409</v>
      </c>
    </row>
    <row r="57" spans="8:8" x14ac:dyDescent="0.35">
      <c r="H57" s="2">
        <v>202412</v>
      </c>
    </row>
    <row r="58" spans="8:8" x14ac:dyDescent="0.35">
      <c r="H58" s="2">
        <v>202503</v>
      </c>
    </row>
    <row r="59" spans="8:8" x14ac:dyDescent="0.35">
      <c r="H59" s="2">
        <v>202506</v>
      </c>
    </row>
    <row r="60" spans="8:8" x14ac:dyDescent="0.35">
      <c r="H60" s="2">
        <v>202509</v>
      </c>
    </row>
    <row r="61" spans="8:8" x14ac:dyDescent="0.35">
      <c r="H61" s="2">
        <v>202512</v>
      </c>
    </row>
    <row r="62" spans="8:8" x14ac:dyDescent="0.35">
      <c r="H62" s="2">
        <v>2011</v>
      </c>
    </row>
    <row r="63" spans="8:8" x14ac:dyDescent="0.35">
      <c r="H63" s="2">
        <v>2012</v>
      </c>
    </row>
    <row r="64" spans="8:8" x14ac:dyDescent="0.35">
      <c r="H64" s="2">
        <v>2013</v>
      </c>
    </row>
    <row r="65" spans="8:8" x14ac:dyDescent="0.35">
      <c r="H65" s="2">
        <v>2014</v>
      </c>
    </row>
    <row r="66" spans="8:8" x14ac:dyDescent="0.35">
      <c r="H66" s="2">
        <v>2015</v>
      </c>
    </row>
    <row r="67" spans="8:8" x14ac:dyDescent="0.35">
      <c r="H67" s="2">
        <v>2016</v>
      </c>
    </row>
    <row r="68" spans="8:8" x14ac:dyDescent="0.35">
      <c r="H68" s="2">
        <v>2017</v>
      </c>
    </row>
    <row r="69" spans="8:8" x14ac:dyDescent="0.35">
      <c r="H69" s="2">
        <v>2018</v>
      </c>
    </row>
    <row r="70" spans="8:8" x14ac:dyDescent="0.35">
      <c r="H70" s="2">
        <v>2019</v>
      </c>
    </row>
    <row r="71" spans="8:8" x14ac:dyDescent="0.35">
      <c r="H71" s="2">
        <v>2020</v>
      </c>
    </row>
    <row r="72" spans="8:8" x14ac:dyDescent="0.35">
      <c r="H72" s="2">
        <v>2021</v>
      </c>
    </row>
    <row r="73" spans="8:8" x14ac:dyDescent="0.35">
      <c r="H73" s="2">
        <v>2022</v>
      </c>
    </row>
    <row r="74" spans="8:8" x14ac:dyDescent="0.35">
      <c r="H74" s="2">
        <v>2023</v>
      </c>
    </row>
    <row r="75" spans="8:8" x14ac:dyDescent="0.35">
      <c r="H75" s="2">
        <v>2024</v>
      </c>
    </row>
    <row r="76" spans="8:8" x14ac:dyDescent="0.35">
      <c r="H76" s="2">
        <v>2025</v>
      </c>
    </row>
  </sheetData>
  <sheetProtection algorithmName="SHA-512" hashValue="5qytmHaIyyD0vhEs21+9rKtStkdE2e7x3IaYjPW25gjee/gCPshSK5FZKD6Ysxp+WoiEEdG85gQK+bc4nLhqdA==" saltValue="co6ku31MXLoWF+yjYwC0Lw==" spinCount="100000" sheet="1" objects="1" scenarios="1"/>
  <pageMargins left="0.7" right="0.7" top="0.75" bottom="0.75" header="0.3" footer="0.3"/>
  <pageSetup paperSize="9" orientation="portrait" r:id="rId1"/>
  <headerFooter>
    <oddHeader>&amp;L&amp;"Times New Roman,Regular"&amp;12&amp;K000000Central Bank of Ireland - UNRESTRICTED</oddHeader>
    <evenHeader>&amp;L&amp;"Times New Roman,Regular"&amp;12&amp;K000000Central Bank of Ireland - UNRESTRICTED</evenHeader>
    <firstHeader>&amp;L&amp;"Times New Roman,Regular"&amp;12&amp;K000000Central Bank of Ireland - UNRESTRICTED</first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autoPageBreaks="0"/>
  </sheetPr>
  <dimension ref="A1:AG71"/>
  <sheetViews>
    <sheetView workbookViewId="0"/>
  </sheetViews>
  <sheetFormatPr defaultRowHeight="14.5" x14ac:dyDescent="0.35"/>
  <cols>
    <col min="1" max="1" width="17.54296875" style="7" bestFit="1" customWidth="1"/>
    <col min="2" max="2" width="22.26953125" style="7" bestFit="1" customWidth="1"/>
    <col min="3" max="3" width="15.54296875" style="7" bestFit="1" customWidth="1"/>
    <col min="4" max="4" width="17.81640625" style="7" bestFit="1" customWidth="1"/>
    <col min="5" max="5" width="20.1796875" style="7" bestFit="1" customWidth="1"/>
    <col min="6" max="6" width="13.7265625" style="7" bestFit="1" customWidth="1"/>
    <col min="7" max="7" width="19.1796875" style="7" bestFit="1" customWidth="1"/>
    <col min="8" max="8" width="9.26953125" style="7" bestFit="1" customWidth="1"/>
    <col min="9" max="9" width="8" style="7" bestFit="1" customWidth="1"/>
    <col min="10" max="11" width="7.7265625" customWidth="1"/>
    <col min="12" max="12" width="17.54296875" bestFit="1" customWidth="1"/>
    <col min="13" max="13" width="5.81640625" customWidth="1"/>
    <col min="14" max="14" width="22.26953125" bestFit="1" customWidth="1"/>
    <col min="15" max="15" width="3.7265625" customWidth="1"/>
    <col min="16" max="16" width="14.1796875" bestFit="1" customWidth="1"/>
    <col min="17" max="17" width="41.81640625" bestFit="1" customWidth="1"/>
    <col min="18" max="18" width="7.7265625" customWidth="1"/>
    <col min="19" max="19" width="17.81640625" bestFit="1" customWidth="1"/>
    <col min="20" max="20" width="15.7265625" bestFit="1" customWidth="1"/>
    <col min="21" max="21" width="7.7265625" customWidth="1"/>
    <col min="22" max="22" width="20.1796875" bestFit="1" customWidth="1"/>
    <col min="23" max="23" width="18.1796875" bestFit="1" customWidth="1"/>
    <col min="24" max="24" width="7.7265625" customWidth="1"/>
    <col min="25" max="25" width="13.7265625" bestFit="1" customWidth="1"/>
    <col min="26" max="26" width="20" bestFit="1" customWidth="1"/>
    <col min="28" max="28" width="19.1796875" bestFit="1" customWidth="1"/>
    <col min="29" max="29" width="17" bestFit="1" customWidth="1"/>
    <col min="33" max="33" width="112.7265625" bestFit="1" customWidth="1"/>
  </cols>
  <sheetData>
    <row r="1" spans="1:33" ht="15.5" x14ac:dyDescent="0.35">
      <c r="A1" s="12" t="s">
        <v>312</v>
      </c>
      <c r="B1" s="13" t="s">
        <v>261</v>
      </c>
      <c r="C1" s="13" t="s">
        <v>101</v>
      </c>
      <c r="D1" s="12" t="s">
        <v>54</v>
      </c>
      <c r="E1" s="12" t="s">
        <v>83</v>
      </c>
      <c r="F1" s="12" t="s">
        <v>47</v>
      </c>
      <c r="G1" s="12" t="s">
        <v>86</v>
      </c>
      <c r="H1" s="12" t="s">
        <v>48</v>
      </c>
      <c r="I1" s="13" t="s">
        <v>0</v>
      </c>
      <c r="J1" s="1"/>
      <c r="K1" s="1"/>
      <c r="L1" s="12" t="s">
        <v>312</v>
      </c>
      <c r="M1" s="1"/>
      <c r="N1" s="8" t="s">
        <v>261</v>
      </c>
      <c r="P1" s="8" t="s">
        <v>101</v>
      </c>
      <c r="Q1" s="8" t="s">
        <v>102</v>
      </c>
      <c r="S1" s="3" t="s">
        <v>54</v>
      </c>
      <c r="T1" s="3" t="s">
        <v>55</v>
      </c>
      <c r="V1" s="3" t="s">
        <v>83</v>
      </c>
      <c r="W1" s="3" t="s">
        <v>84</v>
      </c>
      <c r="Y1" s="3" t="s">
        <v>47</v>
      </c>
      <c r="Z1" s="3" t="s">
        <v>24</v>
      </c>
      <c r="AB1" s="3" t="s">
        <v>86</v>
      </c>
      <c r="AC1" s="3" t="s">
        <v>87</v>
      </c>
      <c r="AE1" s="3" t="s">
        <v>48</v>
      </c>
      <c r="AF1" s="3" t="s">
        <v>25</v>
      </c>
      <c r="AG1" s="17" t="s">
        <v>125</v>
      </c>
    </row>
    <row r="2" spans="1:33" x14ac:dyDescent="0.35">
      <c r="J2" s="1"/>
      <c r="K2" s="1"/>
      <c r="L2" s="2">
        <v>2011</v>
      </c>
      <c r="M2" s="1"/>
      <c r="N2" s="2">
        <v>1</v>
      </c>
      <c r="P2" s="2">
        <v>1</v>
      </c>
      <c r="Q2" s="2" t="s">
        <v>21</v>
      </c>
      <c r="S2" s="2">
        <v>1</v>
      </c>
      <c r="T2" s="2" t="s">
        <v>51</v>
      </c>
      <c r="V2" s="2">
        <v>1</v>
      </c>
      <c r="W2" s="2" t="s">
        <v>163</v>
      </c>
      <c r="Y2" s="2">
        <v>1</v>
      </c>
      <c r="Z2" s="2" t="s">
        <v>176</v>
      </c>
      <c r="AB2" s="2">
        <v>1</v>
      </c>
      <c r="AC2" s="2" t="s">
        <v>85</v>
      </c>
      <c r="AE2" s="2">
        <v>1</v>
      </c>
      <c r="AF2" s="2" t="s">
        <v>26</v>
      </c>
      <c r="AG2" s="15" t="s">
        <v>126</v>
      </c>
    </row>
    <row r="3" spans="1:33" x14ac:dyDescent="0.35">
      <c r="J3" s="1"/>
      <c r="K3" s="1"/>
      <c r="L3" s="2">
        <v>2012</v>
      </c>
      <c r="M3" s="1"/>
      <c r="N3" s="2">
        <v>2</v>
      </c>
      <c r="P3" s="2">
        <v>2</v>
      </c>
      <c r="Q3" s="2" t="s">
        <v>22</v>
      </c>
      <c r="S3" s="2">
        <v>2</v>
      </c>
      <c r="T3" s="2" t="s">
        <v>50</v>
      </c>
      <c r="V3" s="2">
        <v>2</v>
      </c>
      <c r="W3" s="2" t="s">
        <v>53</v>
      </c>
      <c r="Y3" s="2">
        <v>2</v>
      </c>
      <c r="Z3" s="2" t="s">
        <v>80</v>
      </c>
      <c r="AB3" s="2">
        <v>2</v>
      </c>
      <c r="AC3" s="2" t="s">
        <v>49</v>
      </c>
      <c r="AE3" s="2">
        <v>2</v>
      </c>
      <c r="AF3" s="2" t="s">
        <v>27</v>
      </c>
      <c r="AG3" s="15" t="s">
        <v>127</v>
      </c>
    </row>
    <row r="4" spans="1:33" x14ac:dyDescent="0.35">
      <c r="J4" s="1"/>
      <c r="K4" s="1"/>
      <c r="L4" s="2">
        <v>2013</v>
      </c>
      <c r="M4" s="1"/>
      <c r="N4" s="2">
        <v>3</v>
      </c>
      <c r="P4" s="2">
        <v>3</v>
      </c>
      <c r="Q4" s="2" t="s">
        <v>23</v>
      </c>
      <c r="Y4" s="2">
        <v>3</v>
      </c>
      <c r="Z4" s="2" t="s">
        <v>81</v>
      </c>
      <c r="AB4" s="2">
        <v>3</v>
      </c>
      <c r="AC4" s="2" t="s">
        <v>160</v>
      </c>
      <c r="AE4" s="2">
        <v>3</v>
      </c>
      <c r="AF4" s="2" t="s">
        <v>28</v>
      </c>
      <c r="AG4" s="15" t="s">
        <v>128</v>
      </c>
    </row>
    <row r="5" spans="1:33" x14ac:dyDescent="0.35">
      <c r="J5" s="1"/>
      <c r="K5" s="1"/>
      <c r="L5" s="2">
        <v>2014</v>
      </c>
      <c r="M5" s="1"/>
      <c r="N5" s="2">
        <v>4</v>
      </c>
      <c r="P5" s="2">
        <v>4</v>
      </c>
      <c r="Q5" s="2" t="s">
        <v>149</v>
      </c>
      <c r="AB5" s="34">
        <v>4</v>
      </c>
      <c r="AC5" s="34" t="s">
        <v>119</v>
      </c>
      <c r="AE5" s="2">
        <v>4</v>
      </c>
      <c r="AF5" s="2" t="s">
        <v>29</v>
      </c>
      <c r="AG5" s="15" t="s">
        <v>129</v>
      </c>
    </row>
    <row r="6" spans="1:33" x14ac:dyDescent="0.35">
      <c r="J6" s="1"/>
      <c r="K6" s="1"/>
      <c r="L6" s="2">
        <v>2015</v>
      </c>
      <c r="M6" s="1"/>
      <c r="N6" s="2">
        <v>5</v>
      </c>
      <c r="P6" s="2">
        <v>5</v>
      </c>
      <c r="Q6" s="2" t="s">
        <v>150</v>
      </c>
      <c r="AE6" s="2">
        <v>5</v>
      </c>
      <c r="AF6" s="2" t="s">
        <v>30</v>
      </c>
      <c r="AG6" s="15" t="s">
        <v>130</v>
      </c>
    </row>
    <row r="7" spans="1:33" x14ac:dyDescent="0.35">
      <c r="J7" s="1"/>
      <c r="K7" s="1"/>
      <c r="L7" s="2">
        <v>2016</v>
      </c>
      <c r="M7" s="1"/>
      <c r="N7" s="2">
        <v>6</v>
      </c>
      <c r="P7" s="2">
        <v>6</v>
      </c>
      <c r="Q7" s="2" t="s">
        <v>151</v>
      </c>
      <c r="AE7" s="2">
        <v>6</v>
      </c>
      <c r="AF7" s="2" t="s">
        <v>31</v>
      </c>
      <c r="AG7" s="15" t="s">
        <v>131</v>
      </c>
    </row>
    <row r="8" spans="1:33" x14ac:dyDescent="0.35">
      <c r="J8" s="1"/>
      <c r="K8" s="1"/>
      <c r="L8" s="2">
        <v>2017</v>
      </c>
      <c r="M8" s="1"/>
      <c r="N8" s="2">
        <v>7</v>
      </c>
      <c r="P8" s="2">
        <v>7</v>
      </c>
      <c r="Q8" s="2" t="s">
        <v>152</v>
      </c>
      <c r="AE8" s="2">
        <v>7</v>
      </c>
      <c r="AF8" s="2" t="s">
        <v>32</v>
      </c>
      <c r="AG8" s="15" t="s">
        <v>132</v>
      </c>
    </row>
    <row r="9" spans="1:33" x14ac:dyDescent="0.35">
      <c r="J9" s="1"/>
      <c r="K9" s="1"/>
      <c r="L9" s="2">
        <v>2018</v>
      </c>
      <c r="M9" s="1"/>
      <c r="N9" s="2">
        <v>8</v>
      </c>
      <c r="P9" s="2">
        <v>8</v>
      </c>
      <c r="Q9" s="2" t="s">
        <v>153</v>
      </c>
      <c r="AE9" s="2">
        <v>8</v>
      </c>
      <c r="AF9" s="2" t="s">
        <v>33</v>
      </c>
      <c r="AG9" s="15" t="s">
        <v>133</v>
      </c>
    </row>
    <row r="10" spans="1:33" x14ac:dyDescent="0.35">
      <c r="J10" s="1"/>
      <c r="K10" s="1"/>
      <c r="L10" s="2">
        <v>2019</v>
      </c>
      <c r="M10" s="1"/>
      <c r="N10" s="2">
        <v>9</v>
      </c>
      <c r="P10" s="2">
        <v>9</v>
      </c>
      <c r="Q10" s="2" t="s">
        <v>154</v>
      </c>
      <c r="AE10" s="2">
        <v>9</v>
      </c>
      <c r="AF10" s="2" t="s">
        <v>34</v>
      </c>
      <c r="AG10" s="15" t="s">
        <v>134</v>
      </c>
    </row>
    <row r="11" spans="1:33" x14ac:dyDescent="0.35">
      <c r="J11" s="1"/>
      <c r="K11" s="1"/>
      <c r="L11" s="2">
        <v>2020</v>
      </c>
      <c r="M11" s="1"/>
      <c r="N11" s="2">
        <v>10</v>
      </c>
      <c r="AE11" s="2">
        <v>10</v>
      </c>
      <c r="AF11" s="2" t="s">
        <v>35</v>
      </c>
      <c r="AG11" s="15" t="s">
        <v>135</v>
      </c>
    </row>
    <row r="12" spans="1:33" x14ac:dyDescent="0.35">
      <c r="J12" s="1"/>
      <c r="K12" s="1"/>
      <c r="L12" s="2">
        <v>2021</v>
      </c>
      <c r="M12" s="1"/>
      <c r="N12" s="2">
        <v>11</v>
      </c>
      <c r="AE12" s="2">
        <v>11</v>
      </c>
      <c r="AF12" s="2" t="s">
        <v>36</v>
      </c>
      <c r="AG12" s="15" t="s">
        <v>136</v>
      </c>
    </row>
    <row r="13" spans="1:33" x14ac:dyDescent="0.35">
      <c r="J13" s="1"/>
      <c r="K13" s="1"/>
      <c r="L13" s="2">
        <v>2022</v>
      </c>
      <c r="M13" s="1"/>
      <c r="N13" s="2">
        <v>12</v>
      </c>
      <c r="AE13" s="2">
        <v>12</v>
      </c>
      <c r="AF13" s="2" t="s">
        <v>37</v>
      </c>
      <c r="AG13" s="15" t="s">
        <v>137</v>
      </c>
    </row>
    <row r="14" spans="1:33" x14ac:dyDescent="0.35">
      <c r="J14" s="1"/>
      <c r="K14" s="1"/>
      <c r="L14" s="2">
        <v>2023</v>
      </c>
      <c r="M14" s="1"/>
      <c r="N14" s="2">
        <v>13</v>
      </c>
      <c r="AE14" s="2">
        <v>13</v>
      </c>
      <c r="AF14" s="2" t="s">
        <v>38</v>
      </c>
      <c r="AG14" s="15" t="s">
        <v>138</v>
      </c>
    </row>
    <row r="15" spans="1:33" x14ac:dyDescent="0.35">
      <c r="J15" s="1"/>
      <c r="K15" s="1"/>
      <c r="L15" s="2">
        <v>2024</v>
      </c>
      <c r="M15" s="1"/>
      <c r="N15" s="2">
        <v>14</v>
      </c>
      <c r="AE15" s="2">
        <v>14</v>
      </c>
      <c r="AF15" s="2" t="s">
        <v>39</v>
      </c>
      <c r="AG15" s="15" t="s">
        <v>139</v>
      </c>
    </row>
    <row r="16" spans="1:33" x14ac:dyDescent="0.35">
      <c r="J16" s="1"/>
      <c r="K16" s="1"/>
      <c r="L16" s="2">
        <v>2025</v>
      </c>
      <c r="M16" s="1"/>
      <c r="N16" s="2">
        <v>15</v>
      </c>
      <c r="AE16" s="2">
        <v>15</v>
      </c>
      <c r="AF16" s="2" t="s">
        <v>40</v>
      </c>
      <c r="AG16" s="15" t="s">
        <v>140</v>
      </c>
    </row>
    <row r="17" spans="10:33" x14ac:dyDescent="0.35">
      <c r="J17" s="1"/>
      <c r="K17" s="1"/>
      <c r="L17" s="1"/>
      <c r="M17" s="1"/>
      <c r="N17" s="1"/>
      <c r="AE17" s="2">
        <v>16</v>
      </c>
      <c r="AF17" s="2" t="s">
        <v>41</v>
      </c>
      <c r="AG17" s="15" t="s">
        <v>141</v>
      </c>
    </row>
    <row r="18" spans="10:33" x14ac:dyDescent="0.35">
      <c r="J18" s="1"/>
      <c r="K18" s="1"/>
      <c r="L18" s="1"/>
      <c r="M18" s="1"/>
      <c r="N18" s="1"/>
      <c r="AE18" s="2">
        <v>17</v>
      </c>
      <c r="AF18" s="2" t="s">
        <v>42</v>
      </c>
      <c r="AG18" s="15" t="s">
        <v>142</v>
      </c>
    </row>
    <row r="19" spans="10:33" x14ac:dyDescent="0.35">
      <c r="J19" s="1"/>
      <c r="K19" s="1"/>
      <c r="L19" s="1"/>
      <c r="M19" s="1"/>
      <c r="N19" s="1"/>
      <c r="AE19" s="2">
        <v>18</v>
      </c>
      <c r="AF19" s="2" t="s">
        <v>43</v>
      </c>
      <c r="AG19" s="15" t="s">
        <v>143</v>
      </c>
    </row>
    <row r="20" spans="10:33" x14ac:dyDescent="0.35">
      <c r="J20" s="1"/>
      <c r="K20" s="1"/>
      <c r="L20" s="1"/>
      <c r="M20" s="1"/>
      <c r="N20" s="1"/>
      <c r="AE20" s="2">
        <v>19</v>
      </c>
      <c r="AF20" s="2" t="s">
        <v>44</v>
      </c>
      <c r="AG20" s="15" t="s">
        <v>144</v>
      </c>
    </row>
    <row r="21" spans="10:33" x14ac:dyDescent="0.35">
      <c r="L21" s="1"/>
      <c r="N21" s="1"/>
      <c r="AE21" s="2">
        <v>20</v>
      </c>
      <c r="AF21" s="2" t="s">
        <v>45</v>
      </c>
      <c r="AG21" s="15" t="s">
        <v>145</v>
      </c>
    </row>
    <row r="22" spans="10:33" x14ac:dyDescent="0.35">
      <c r="L22" s="1"/>
      <c r="N22" s="1"/>
      <c r="AE22" s="2">
        <v>21</v>
      </c>
      <c r="AF22" s="2" t="s">
        <v>46</v>
      </c>
      <c r="AG22" s="15" t="s">
        <v>146</v>
      </c>
    </row>
    <row r="23" spans="10:33" x14ac:dyDescent="0.35">
      <c r="L23" s="1"/>
      <c r="N23" s="1"/>
      <c r="AE23" s="34">
        <v>22</v>
      </c>
      <c r="AF23" s="34" t="s">
        <v>119</v>
      </c>
      <c r="AG23" s="35" t="s">
        <v>119</v>
      </c>
    </row>
    <row r="24" spans="10:33" x14ac:dyDescent="0.35">
      <c r="L24" s="1"/>
      <c r="N24" s="1"/>
    </row>
    <row r="25" spans="10:33" x14ac:dyDescent="0.35">
      <c r="L25" s="1"/>
      <c r="N25" s="1"/>
    </row>
    <row r="26" spans="10:33" x14ac:dyDescent="0.35">
      <c r="L26" s="1"/>
      <c r="N26" s="1"/>
    </row>
    <row r="27" spans="10:33" x14ac:dyDescent="0.35">
      <c r="L27" s="1"/>
      <c r="N27" s="1"/>
    </row>
    <row r="28" spans="10:33" x14ac:dyDescent="0.35">
      <c r="L28" s="1"/>
      <c r="N28" s="1"/>
    </row>
    <row r="29" spans="10:33" x14ac:dyDescent="0.35">
      <c r="L29" s="1"/>
      <c r="N29" s="1"/>
    </row>
    <row r="30" spans="10:33" x14ac:dyDescent="0.35">
      <c r="L30" s="1"/>
      <c r="N30" s="1"/>
    </row>
    <row r="31" spans="10:33" x14ac:dyDescent="0.35">
      <c r="L31" s="1"/>
      <c r="N31" s="1"/>
    </row>
    <row r="32" spans="10:33" x14ac:dyDescent="0.35">
      <c r="L32" s="1"/>
      <c r="N32" s="1"/>
    </row>
    <row r="33" spans="12:14" x14ac:dyDescent="0.35">
      <c r="L33" s="1"/>
      <c r="N33" s="1"/>
    </row>
    <row r="34" spans="12:14" x14ac:dyDescent="0.35">
      <c r="L34" s="1"/>
      <c r="N34" s="1"/>
    </row>
    <row r="35" spans="12:14" x14ac:dyDescent="0.35">
      <c r="L35" s="1"/>
      <c r="N35" s="1"/>
    </row>
    <row r="36" spans="12:14" x14ac:dyDescent="0.35">
      <c r="L36" s="1"/>
      <c r="N36" s="1"/>
    </row>
    <row r="37" spans="12:14" x14ac:dyDescent="0.35">
      <c r="L37" s="1"/>
      <c r="N37" s="1"/>
    </row>
    <row r="38" spans="12:14" x14ac:dyDescent="0.35">
      <c r="L38" s="1"/>
      <c r="N38" s="1"/>
    </row>
    <row r="39" spans="12:14" x14ac:dyDescent="0.35">
      <c r="L39" s="1"/>
      <c r="N39" s="1"/>
    </row>
    <row r="40" spans="12:14" x14ac:dyDescent="0.35">
      <c r="L40" s="1"/>
      <c r="N40" s="1"/>
    </row>
    <row r="41" spans="12:14" x14ac:dyDescent="0.35">
      <c r="L41" s="1"/>
      <c r="N41" s="1"/>
    </row>
    <row r="42" spans="12:14" x14ac:dyDescent="0.35">
      <c r="L42" s="1"/>
      <c r="N42" s="1"/>
    </row>
    <row r="43" spans="12:14" x14ac:dyDescent="0.35">
      <c r="L43" s="1"/>
      <c r="N43" s="1"/>
    </row>
    <row r="44" spans="12:14" x14ac:dyDescent="0.35">
      <c r="L44" s="1"/>
      <c r="N44" s="1"/>
    </row>
    <row r="45" spans="12:14" x14ac:dyDescent="0.35">
      <c r="L45" s="1"/>
      <c r="N45" s="1"/>
    </row>
    <row r="46" spans="12:14" x14ac:dyDescent="0.35">
      <c r="L46" s="1"/>
      <c r="N46" s="1"/>
    </row>
    <row r="47" spans="12:14" x14ac:dyDescent="0.35">
      <c r="L47" s="1"/>
      <c r="N47" s="1"/>
    </row>
    <row r="48" spans="12:14" x14ac:dyDescent="0.35">
      <c r="L48" s="1"/>
      <c r="N48" s="1"/>
    </row>
    <row r="49" spans="12:14" x14ac:dyDescent="0.35">
      <c r="L49" s="1"/>
      <c r="N49" s="1"/>
    </row>
    <row r="50" spans="12:14" x14ac:dyDescent="0.35">
      <c r="L50" s="1"/>
      <c r="N50" s="1"/>
    </row>
    <row r="51" spans="12:14" x14ac:dyDescent="0.35">
      <c r="L51" s="1"/>
      <c r="N51" s="1"/>
    </row>
    <row r="52" spans="12:14" x14ac:dyDescent="0.35">
      <c r="L52" s="1"/>
      <c r="N52" s="1"/>
    </row>
    <row r="53" spans="12:14" x14ac:dyDescent="0.35">
      <c r="L53" s="1"/>
      <c r="N53" s="1"/>
    </row>
    <row r="54" spans="12:14" x14ac:dyDescent="0.35">
      <c r="L54" s="1"/>
      <c r="N54" s="1"/>
    </row>
    <row r="55" spans="12:14" x14ac:dyDescent="0.35">
      <c r="L55" s="1"/>
      <c r="N55" s="1"/>
    </row>
    <row r="56" spans="12:14" x14ac:dyDescent="0.35">
      <c r="L56" s="1"/>
      <c r="N56" s="1"/>
    </row>
    <row r="57" spans="12:14" x14ac:dyDescent="0.35">
      <c r="L57" s="1"/>
      <c r="N57" s="1"/>
    </row>
    <row r="58" spans="12:14" x14ac:dyDescent="0.35">
      <c r="L58" s="1"/>
    </row>
    <row r="59" spans="12:14" x14ac:dyDescent="0.35">
      <c r="L59" s="1"/>
    </row>
    <row r="60" spans="12:14" x14ac:dyDescent="0.35">
      <c r="L60" s="1"/>
    </row>
    <row r="61" spans="12:14" x14ac:dyDescent="0.35">
      <c r="L61" s="1"/>
    </row>
    <row r="62" spans="12:14" x14ac:dyDescent="0.35">
      <c r="L62" s="1"/>
    </row>
    <row r="63" spans="12:14" x14ac:dyDescent="0.35">
      <c r="L63" s="1"/>
    </row>
    <row r="64" spans="12:14" x14ac:dyDescent="0.35">
      <c r="L64" s="1"/>
    </row>
    <row r="65" spans="12:12" x14ac:dyDescent="0.35">
      <c r="L65" s="1"/>
    </row>
    <row r="66" spans="12:12" x14ac:dyDescent="0.35">
      <c r="L66" s="1"/>
    </row>
    <row r="67" spans="12:12" x14ac:dyDescent="0.35">
      <c r="L67" s="1"/>
    </row>
    <row r="68" spans="12:12" x14ac:dyDescent="0.35">
      <c r="L68" s="1"/>
    </row>
    <row r="69" spans="12:12" x14ac:dyDescent="0.35">
      <c r="L69" s="1"/>
    </row>
    <row r="70" spans="12:12" x14ac:dyDescent="0.35">
      <c r="L70" s="1"/>
    </row>
    <row r="71" spans="12:12" x14ac:dyDescent="0.35">
      <c r="L71" s="1"/>
    </row>
  </sheetData>
  <sheetProtection algorithmName="SHA-512" hashValue="vdZX1VMlw9uVvcaqeTGfdPxQBsKgJgj91a//AI6gepWcyUpwMYMCwmu6dnWL5f2wFmgq32itO9VMyzDBFj+UPA==" saltValue="2Txk1KEGV/KlQD9qh2evpg==" spinCount="100000" sheet="1" objects="1" scenarios="1"/>
  <pageMargins left="0.7" right="0.7" top="0.75" bottom="0.75" header="0.3" footer="0.3"/>
  <pageSetup paperSize="9" orientation="portrait" r:id="rId1"/>
  <headerFooter>
    <oddHeader>&amp;L&amp;"Times New Roman,Regular"&amp;12&amp;K000000Central Bank of Ireland - UNRESTRICTED</oddHeader>
    <evenHeader>&amp;L&amp;"Times New Roman,Regular"&amp;12&amp;K000000Central Bank of Ireland - UNRESTRICTED</evenHeader>
    <firstHeader>&amp;L&amp;"Times New Roman,Regular"&amp;12&amp;K000000Central Bank of Ireland - UNRESTRICTED</first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autoPageBreaks="0"/>
  </sheetPr>
  <dimension ref="A1:AP131"/>
  <sheetViews>
    <sheetView workbookViewId="0"/>
  </sheetViews>
  <sheetFormatPr defaultColWidth="9.1796875" defaultRowHeight="14.5" x14ac:dyDescent="0.35"/>
  <cols>
    <col min="1" max="1" width="15.81640625" style="7" bestFit="1" customWidth="1"/>
    <col min="2" max="2" width="20.81640625" style="7" bestFit="1" customWidth="1"/>
    <col min="3" max="3" width="21.54296875" style="7" bestFit="1" customWidth="1"/>
    <col min="4" max="4" width="15.54296875" style="7" customWidth="1"/>
    <col min="5" max="5" width="14.26953125" style="7" customWidth="1"/>
    <col min="6" max="6" width="19.1796875" style="7" bestFit="1" customWidth="1"/>
    <col min="7" max="7" width="22.1796875" style="7" bestFit="1" customWidth="1"/>
    <col min="8" max="8" width="19.453125" style="7" bestFit="1" customWidth="1"/>
    <col min="9" max="9" width="22.453125" style="7" bestFit="1" customWidth="1"/>
    <col min="10" max="10" width="20.1796875" style="7" bestFit="1" customWidth="1"/>
    <col min="11" max="11" width="12.54296875" style="7" customWidth="1"/>
    <col min="12" max="12" width="10.54296875" style="7" customWidth="1"/>
    <col min="13" max="14" width="7.7265625" customWidth="1"/>
    <col min="15" max="15" width="15.81640625" bestFit="1" customWidth="1"/>
    <col min="16" max="16" width="7.7265625" customWidth="1"/>
    <col min="17" max="17" width="20.26953125" bestFit="1" customWidth="1"/>
    <col min="18" max="18" width="7.7265625" customWidth="1"/>
    <col min="19" max="19" width="19" bestFit="1" customWidth="1"/>
    <col min="20" max="20" width="47.453125" bestFit="1" customWidth="1"/>
    <col min="21" max="21" width="6" customWidth="1"/>
    <col min="22" max="22" width="13.7265625" bestFit="1" customWidth="1"/>
    <col min="23" max="23" width="18.453125" bestFit="1" customWidth="1"/>
    <col min="24" max="24" width="7.7265625" customWidth="1"/>
    <col min="25" max="25" width="19.1796875" bestFit="1" customWidth="1"/>
    <col min="26" max="26" width="17" bestFit="1" customWidth="1"/>
    <col min="27" max="27" width="7.7265625" customWidth="1"/>
    <col min="28" max="28" width="22.1796875" bestFit="1" customWidth="1"/>
    <col min="29" max="29" width="51.7265625" bestFit="1" customWidth="1"/>
    <col min="31" max="31" width="19.453125" bestFit="1" customWidth="1"/>
    <col min="32" max="32" width="21.1796875" bestFit="1" customWidth="1"/>
    <col min="33" max="33" width="8.81640625" customWidth="1"/>
    <col min="34" max="34" width="22.453125" bestFit="1" customWidth="1"/>
    <col min="35" max="35" width="26.26953125" bestFit="1" customWidth="1"/>
    <col min="37" max="38" width="22.1796875" customWidth="1"/>
    <col min="42" max="42" width="112.7265625" bestFit="1" customWidth="1"/>
  </cols>
  <sheetData>
    <row r="1" spans="1:42" ht="15.75" customHeight="1" x14ac:dyDescent="0.35">
      <c r="A1" s="12" t="s">
        <v>203</v>
      </c>
      <c r="B1" s="13" t="s">
        <v>161</v>
      </c>
      <c r="C1" s="13" t="s">
        <v>162</v>
      </c>
      <c r="D1" s="13" t="s">
        <v>103</v>
      </c>
      <c r="E1" s="3" t="s">
        <v>47</v>
      </c>
      <c r="F1" s="3" t="s">
        <v>86</v>
      </c>
      <c r="G1" s="13" t="s">
        <v>71</v>
      </c>
      <c r="H1" s="12" t="s">
        <v>88</v>
      </c>
      <c r="I1" s="12" t="s">
        <v>201</v>
      </c>
      <c r="J1" s="12" t="s">
        <v>210</v>
      </c>
      <c r="K1" s="12" t="s">
        <v>48</v>
      </c>
      <c r="L1" s="13" t="s">
        <v>0</v>
      </c>
      <c r="M1" s="14"/>
      <c r="O1" s="12" t="s">
        <v>203</v>
      </c>
      <c r="P1" s="14"/>
      <c r="Q1" s="12" t="s">
        <v>159</v>
      </c>
      <c r="S1" s="8" t="s">
        <v>103</v>
      </c>
      <c r="T1" s="8" t="s">
        <v>104</v>
      </c>
      <c r="V1" s="3" t="s">
        <v>47</v>
      </c>
      <c r="W1" s="3" t="s">
        <v>24</v>
      </c>
      <c r="Y1" s="3" t="s">
        <v>86</v>
      </c>
      <c r="Z1" s="3" t="s">
        <v>87</v>
      </c>
      <c r="AB1" s="3" t="s">
        <v>71</v>
      </c>
      <c r="AC1" s="3" t="s">
        <v>89</v>
      </c>
      <c r="AE1" s="3" t="s">
        <v>88</v>
      </c>
      <c r="AF1" s="3" t="s">
        <v>121</v>
      </c>
      <c r="AG1" s="1"/>
      <c r="AH1" s="12" t="s">
        <v>201</v>
      </c>
      <c r="AI1" s="12" t="s">
        <v>202</v>
      </c>
      <c r="AK1" s="12" t="s">
        <v>210</v>
      </c>
      <c r="AL1" s="12" t="s">
        <v>209</v>
      </c>
      <c r="AN1" s="3" t="s">
        <v>48</v>
      </c>
      <c r="AO1" s="3" t="s">
        <v>25</v>
      </c>
      <c r="AP1" s="17" t="s">
        <v>125</v>
      </c>
    </row>
    <row r="2" spans="1:42" x14ac:dyDescent="0.35">
      <c r="M2" s="14"/>
      <c r="N2" s="14"/>
      <c r="O2" s="2">
        <v>201503</v>
      </c>
      <c r="P2" s="1"/>
      <c r="Q2" s="2">
        <v>200003</v>
      </c>
      <c r="R2" s="14"/>
      <c r="S2" s="2">
        <v>1</v>
      </c>
      <c r="T2" s="2" t="s">
        <v>18</v>
      </c>
      <c r="V2" s="2">
        <v>1</v>
      </c>
      <c r="W2" s="2" t="s">
        <v>176</v>
      </c>
      <c r="X2" s="1"/>
      <c r="Y2" s="2">
        <v>1</v>
      </c>
      <c r="Z2" s="2" t="s">
        <v>85</v>
      </c>
      <c r="AA2" s="1"/>
      <c r="AB2" s="2">
        <v>1</v>
      </c>
      <c r="AC2" s="2" t="s">
        <v>92</v>
      </c>
      <c r="AE2" s="2">
        <v>1</v>
      </c>
      <c r="AF2" s="2" t="s">
        <v>188</v>
      </c>
      <c r="AG2" s="1"/>
      <c r="AH2" s="2">
        <v>0</v>
      </c>
      <c r="AI2" s="43" t="s">
        <v>244</v>
      </c>
      <c r="AK2" s="2">
        <v>1</v>
      </c>
      <c r="AL2" s="2" t="s">
        <v>219</v>
      </c>
      <c r="AN2" s="2">
        <v>1</v>
      </c>
      <c r="AO2" s="2" t="s">
        <v>26</v>
      </c>
      <c r="AP2" s="15" t="s">
        <v>126</v>
      </c>
    </row>
    <row r="3" spans="1:42" x14ac:dyDescent="0.35">
      <c r="M3" s="14"/>
      <c r="N3" s="14"/>
      <c r="O3" s="2">
        <v>201506</v>
      </c>
      <c r="P3" s="1"/>
      <c r="Q3" s="2">
        <v>200006</v>
      </c>
      <c r="R3" s="14"/>
      <c r="S3" s="2">
        <v>2</v>
      </c>
      <c r="T3" s="2" t="s">
        <v>19</v>
      </c>
      <c r="V3" s="2">
        <v>2</v>
      </c>
      <c r="W3" s="2" t="s">
        <v>80</v>
      </c>
      <c r="X3" s="1"/>
      <c r="Y3" s="2">
        <v>2</v>
      </c>
      <c r="Z3" s="2" t="s">
        <v>49</v>
      </c>
      <c r="AA3" s="1"/>
      <c r="AB3" s="2">
        <v>2</v>
      </c>
      <c r="AC3" s="2" t="s">
        <v>325</v>
      </c>
      <c r="AE3" s="2">
        <v>2</v>
      </c>
      <c r="AF3" s="2" t="s">
        <v>189</v>
      </c>
      <c r="AG3" s="1"/>
      <c r="AH3" s="2">
        <v>1</v>
      </c>
      <c r="AI3" s="2" t="s">
        <v>188</v>
      </c>
      <c r="AK3" s="2">
        <v>2</v>
      </c>
      <c r="AL3" s="2" t="s">
        <v>220</v>
      </c>
      <c r="AN3" s="2">
        <v>2</v>
      </c>
      <c r="AO3" s="2" t="s">
        <v>27</v>
      </c>
      <c r="AP3" s="15" t="s">
        <v>127</v>
      </c>
    </row>
    <row r="4" spans="1:42" x14ac:dyDescent="0.35">
      <c r="M4" s="14"/>
      <c r="N4" s="14"/>
      <c r="O4" s="2">
        <v>201509</v>
      </c>
      <c r="P4" s="1"/>
      <c r="Q4" s="2">
        <v>200009</v>
      </c>
      <c r="R4" s="14"/>
      <c r="S4" s="2">
        <v>3</v>
      </c>
      <c r="T4" s="2" t="s">
        <v>117</v>
      </c>
      <c r="V4" s="34">
        <v>4</v>
      </c>
      <c r="W4" s="34" t="s">
        <v>160</v>
      </c>
      <c r="X4" s="1"/>
      <c r="Y4" s="34">
        <v>3</v>
      </c>
      <c r="Z4" s="34" t="s">
        <v>160</v>
      </c>
      <c r="AA4" s="1"/>
      <c r="AB4" s="2">
        <v>3</v>
      </c>
      <c r="AC4" s="2" t="s">
        <v>326</v>
      </c>
      <c r="AE4" s="2">
        <v>3</v>
      </c>
      <c r="AF4" s="2" t="s">
        <v>190</v>
      </c>
      <c r="AG4" s="1"/>
      <c r="AH4" s="2">
        <v>2</v>
      </c>
      <c r="AI4" s="2" t="s">
        <v>189</v>
      </c>
      <c r="AK4" s="2">
        <v>3</v>
      </c>
      <c r="AL4" s="2" t="s">
        <v>119</v>
      </c>
      <c r="AN4" s="2">
        <v>3</v>
      </c>
      <c r="AO4" s="2" t="s">
        <v>28</v>
      </c>
      <c r="AP4" s="15" t="s">
        <v>128</v>
      </c>
    </row>
    <row r="5" spans="1:42" x14ac:dyDescent="0.35">
      <c r="M5" s="14"/>
      <c r="N5" s="14"/>
      <c r="O5" s="2">
        <v>201512</v>
      </c>
      <c r="P5" s="1"/>
      <c r="Q5" s="2">
        <v>200012</v>
      </c>
      <c r="R5" s="14"/>
      <c r="S5" s="2">
        <v>4</v>
      </c>
      <c r="T5" s="2" t="s">
        <v>245</v>
      </c>
      <c r="Y5" s="34">
        <v>4</v>
      </c>
      <c r="Z5" s="34" t="s">
        <v>119</v>
      </c>
      <c r="AB5" s="2">
        <v>4</v>
      </c>
      <c r="AC5" s="2" t="s">
        <v>327</v>
      </c>
      <c r="AE5" s="2">
        <v>4</v>
      </c>
      <c r="AF5" s="2" t="s">
        <v>191</v>
      </c>
      <c r="AG5" s="1"/>
      <c r="AH5" s="2">
        <v>3</v>
      </c>
      <c r="AI5" s="2" t="s">
        <v>190</v>
      </c>
      <c r="AN5" s="2">
        <v>4</v>
      </c>
      <c r="AO5" s="2" t="s">
        <v>29</v>
      </c>
      <c r="AP5" s="15" t="s">
        <v>129</v>
      </c>
    </row>
    <row r="6" spans="1:42" x14ac:dyDescent="0.35">
      <c r="M6" s="14"/>
      <c r="N6" s="14"/>
      <c r="O6" s="2">
        <v>201603</v>
      </c>
      <c r="P6" s="1"/>
      <c r="Q6" s="2">
        <v>200103</v>
      </c>
      <c r="R6" s="14"/>
      <c r="S6" s="2">
        <v>5</v>
      </c>
      <c r="T6" s="2" t="s">
        <v>246</v>
      </c>
      <c r="AB6" s="2">
        <v>5</v>
      </c>
      <c r="AC6" s="2" t="s">
        <v>93</v>
      </c>
      <c r="AE6" s="2">
        <v>5</v>
      </c>
      <c r="AF6" s="2" t="s">
        <v>192</v>
      </c>
      <c r="AG6" s="1"/>
      <c r="AH6" s="2">
        <v>4</v>
      </c>
      <c r="AI6" s="2" t="s">
        <v>191</v>
      </c>
      <c r="AN6" s="2">
        <v>5</v>
      </c>
      <c r="AO6" s="2" t="s">
        <v>30</v>
      </c>
      <c r="AP6" s="15" t="s">
        <v>130</v>
      </c>
    </row>
    <row r="7" spans="1:42" x14ac:dyDescent="0.35">
      <c r="M7" s="14"/>
      <c r="N7" s="14"/>
      <c r="O7" s="2">
        <v>201606</v>
      </c>
      <c r="P7" s="14"/>
      <c r="Q7" s="2">
        <v>200106</v>
      </c>
      <c r="R7" s="14"/>
      <c r="S7" s="2">
        <v>6</v>
      </c>
      <c r="T7" s="2" t="s">
        <v>118</v>
      </c>
      <c r="AB7" s="2">
        <v>6</v>
      </c>
      <c r="AC7" s="2" t="s">
        <v>90</v>
      </c>
      <c r="AE7" s="2">
        <v>6</v>
      </c>
      <c r="AF7" s="2" t="s">
        <v>193</v>
      </c>
      <c r="AG7" s="1"/>
      <c r="AH7" s="2">
        <v>5</v>
      </c>
      <c r="AI7" s="2" t="s">
        <v>192</v>
      </c>
      <c r="AN7" s="2">
        <v>6</v>
      </c>
      <c r="AO7" s="2" t="s">
        <v>31</v>
      </c>
      <c r="AP7" s="15" t="s">
        <v>131</v>
      </c>
    </row>
    <row r="8" spans="1:42" x14ac:dyDescent="0.35">
      <c r="M8" s="14"/>
      <c r="N8" s="14"/>
      <c r="O8" s="2">
        <v>201609</v>
      </c>
      <c r="P8" s="14"/>
      <c r="Q8" s="2">
        <v>200109</v>
      </c>
      <c r="R8" s="14"/>
      <c r="S8" s="2">
        <v>7</v>
      </c>
      <c r="T8" s="2" t="s">
        <v>247</v>
      </c>
      <c r="AB8" s="2">
        <v>7</v>
      </c>
      <c r="AC8" s="2" t="s">
        <v>91</v>
      </c>
      <c r="AE8" s="2">
        <v>7</v>
      </c>
      <c r="AF8" s="2" t="s">
        <v>194</v>
      </c>
      <c r="AG8" s="1"/>
      <c r="AH8" s="2">
        <v>6</v>
      </c>
      <c r="AI8" s="2" t="s">
        <v>193</v>
      </c>
      <c r="AN8" s="2">
        <v>7</v>
      </c>
      <c r="AO8" s="2" t="s">
        <v>32</v>
      </c>
      <c r="AP8" s="15" t="s">
        <v>132</v>
      </c>
    </row>
    <row r="9" spans="1:42" x14ac:dyDescent="0.35">
      <c r="M9" s="14"/>
      <c r="N9" s="14"/>
      <c r="O9" s="2">
        <v>201612</v>
      </c>
      <c r="P9" s="14"/>
      <c r="Q9" s="2">
        <v>200112</v>
      </c>
      <c r="R9" s="14"/>
      <c r="S9" s="2">
        <v>8</v>
      </c>
      <c r="T9" s="2" t="s">
        <v>248</v>
      </c>
      <c r="AB9" s="34">
        <v>8</v>
      </c>
      <c r="AC9" s="34" t="s">
        <v>119</v>
      </c>
      <c r="AE9" s="2">
        <v>8</v>
      </c>
      <c r="AF9" s="2" t="s">
        <v>195</v>
      </c>
      <c r="AG9" s="1"/>
      <c r="AH9" s="2">
        <v>7</v>
      </c>
      <c r="AI9" s="2" t="s">
        <v>194</v>
      </c>
      <c r="AN9" s="2">
        <v>8</v>
      </c>
      <c r="AO9" s="2" t="s">
        <v>33</v>
      </c>
      <c r="AP9" s="15" t="s">
        <v>133</v>
      </c>
    </row>
    <row r="10" spans="1:42" x14ac:dyDescent="0.35">
      <c r="M10" s="14"/>
      <c r="N10" s="14"/>
      <c r="O10" s="2">
        <v>201703</v>
      </c>
      <c r="P10" s="14"/>
      <c r="Q10" s="2">
        <v>200203</v>
      </c>
      <c r="R10" s="14"/>
      <c r="S10" s="2">
        <v>9</v>
      </c>
      <c r="T10" s="2" t="s">
        <v>20</v>
      </c>
      <c r="AC10" s="65"/>
      <c r="AE10" s="2">
        <v>9</v>
      </c>
      <c r="AF10" s="2" t="s">
        <v>196</v>
      </c>
      <c r="AG10" s="1"/>
      <c r="AH10" s="2">
        <v>8</v>
      </c>
      <c r="AI10" s="2" t="s">
        <v>195</v>
      </c>
      <c r="AN10" s="2">
        <v>9</v>
      </c>
      <c r="AO10" s="2" t="s">
        <v>34</v>
      </c>
      <c r="AP10" s="15" t="s">
        <v>134</v>
      </c>
    </row>
    <row r="11" spans="1:42" x14ac:dyDescent="0.35">
      <c r="M11" s="14"/>
      <c r="N11" s="14"/>
      <c r="O11" s="2">
        <v>201706</v>
      </c>
      <c r="P11" s="14"/>
      <c r="Q11" s="2">
        <v>200206</v>
      </c>
      <c r="R11" s="14"/>
      <c r="AE11" s="2">
        <v>10</v>
      </c>
      <c r="AF11" s="2" t="s">
        <v>197</v>
      </c>
      <c r="AG11" s="1"/>
      <c r="AH11" s="2">
        <v>9</v>
      </c>
      <c r="AI11" s="2" t="s">
        <v>196</v>
      </c>
      <c r="AN11" s="2">
        <v>10</v>
      </c>
      <c r="AO11" s="2" t="s">
        <v>35</v>
      </c>
      <c r="AP11" s="15" t="s">
        <v>135</v>
      </c>
    </row>
    <row r="12" spans="1:42" x14ac:dyDescent="0.35">
      <c r="M12" s="14"/>
      <c r="N12" s="14"/>
      <c r="O12" s="2">
        <v>201709</v>
      </c>
      <c r="P12" s="14"/>
      <c r="Q12" s="2">
        <v>200209</v>
      </c>
      <c r="R12" s="14"/>
      <c r="AE12" s="2">
        <v>11</v>
      </c>
      <c r="AF12" s="2" t="s">
        <v>198</v>
      </c>
      <c r="AG12" s="1"/>
      <c r="AH12" s="2">
        <v>10</v>
      </c>
      <c r="AI12" s="2" t="s">
        <v>197</v>
      </c>
      <c r="AN12" s="2">
        <v>11</v>
      </c>
      <c r="AO12" s="2" t="s">
        <v>36</v>
      </c>
      <c r="AP12" s="15" t="s">
        <v>136</v>
      </c>
    </row>
    <row r="13" spans="1:42" x14ac:dyDescent="0.35">
      <c r="M13" s="14"/>
      <c r="N13" s="14"/>
      <c r="O13" s="2">
        <v>201712</v>
      </c>
      <c r="P13" s="14"/>
      <c r="Q13" s="2">
        <v>200212</v>
      </c>
      <c r="R13" s="14"/>
      <c r="AE13" s="2">
        <v>12</v>
      </c>
      <c r="AF13" s="2" t="s">
        <v>199</v>
      </c>
      <c r="AG13" s="1"/>
      <c r="AH13" s="2">
        <v>11</v>
      </c>
      <c r="AI13" s="2" t="s">
        <v>198</v>
      </c>
      <c r="AN13" s="2">
        <v>12</v>
      </c>
      <c r="AO13" s="2" t="s">
        <v>37</v>
      </c>
      <c r="AP13" s="15" t="s">
        <v>137</v>
      </c>
    </row>
    <row r="14" spans="1:42" x14ac:dyDescent="0.35">
      <c r="M14" s="14"/>
      <c r="N14" s="14"/>
      <c r="O14" s="2">
        <v>201803</v>
      </c>
      <c r="P14" s="14"/>
      <c r="Q14" s="2">
        <v>200303</v>
      </c>
      <c r="R14" s="14"/>
      <c r="AE14" s="2">
        <v>13</v>
      </c>
      <c r="AF14" s="2" t="s">
        <v>251</v>
      </c>
      <c r="AG14" s="1"/>
      <c r="AH14" s="2">
        <v>12</v>
      </c>
      <c r="AI14" s="2" t="s">
        <v>199</v>
      </c>
      <c r="AN14" s="2">
        <v>13</v>
      </c>
      <c r="AO14" s="2" t="s">
        <v>38</v>
      </c>
      <c r="AP14" s="15" t="s">
        <v>138</v>
      </c>
    </row>
    <row r="15" spans="1:42" x14ac:dyDescent="0.35">
      <c r="M15" s="14"/>
      <c r="N15" s="14"/>
      <c r="O15" s="2">
        <v>201806</v>
      </c>
      <c r="P15" s="14"/>
      <c r="Q15" s="2">
        <v>200306</v>
      </c>
      <c r="R15" s="14"/>
      <c r="AE15" s="2">
        <v>14</v>
      </c>
      <c r="AF15" s="2" t="s">
        <v>252</v>
      </c>
      <c r="AG15" s="1"/>
      <c r="AH15" s="2">
        <v>13</v>
      </c>
      <c r="AI15" s="2" t="s">
        <v>251</v>
      </c>
      <c r="AN15" s="2">
        <v>14</v>
      </c>
      <c r="AO15" s="2" t="s">
        <v>39</v>
      </c>
      <c r="AP15" s="15" t="s">
        <v>139</v>
      </c>
    </row>
    <row r="16" spans="1:42" x14ac:dyDescent="0.35">
      <c r="M16" s="14"/>
      <c r="N16" s="14"/>
      <c r="O16" s="2">
        <v>201809</v>
      </c>
      <c r="P16" s="14"/>
      <c r="Q16" s="2">
        <v>200309</v>
      </c>
      <c r="R16" s="14"/>
      <c r="AE16" s="2">
        <v>15</v>
      </c>
      <c r="AF16" s="2" t="s">
        <v>82</v>
      </c>
      <c r="AG16" s="1"/>
      <c r="AH16" s="2">
        <v>14</v>
      </c>
      <c r="AI16" s="2" t="s">
        <v>252</v>
      </c>
      <c r="AN16" s="2">
        <v>15</v>
      </c>
      <c r="AO16" s="2" t="s">
        <v>40</v>
      </c>
      <c r="AP16" s="15" t="s">
        <v>140</v>
      </c>
    </row>
    <row r="17" spans="13:42" x14ac:dyDescent="0.35">
      <c r="M17" s="14"/>
      <c r="N17" s="14"/>
      <c r="O17" s="2">
        <v>201812</v>
      </c>
      <c r="P17" s="14"/>
      <c r="Q17" s="2">
        <v>200312</v>
      </c>
      <c r="R17" s="14"/>
      <c r="AE17" s="34">
        <v>16</v>
      </c>
      <c r="AF17" s="34" t="s">
        <v>119</v>
      </c>
      <c r="AG17" s="34"/>
      <c r="AH17" s="2">
        <v>15</v>
      </c>
      <c r="AI17" s="2" t="s">
        <v>82</v>
      </c>
      <c r="AN17" s="2">
        <v>16</v>
      </c>
      <c r="AO17" s="2" t="s">
        <v>41</v>
      </c>
      <c r="AP17" s="15" t="s">
        <v>141</v>
      </c>
    </row>
    <row r="18" spans="13:42" x14ac:dyDescent="0.35">
      <c r="M18" s="14"/>
      <c r="N18" s="14"/>
      <c r="O18" s="2">
        <v>201903</v>
      </c>
      <c r="P18" s="14"/>
      <c r="Q18" s="2">
        <v>200403</v>
      </c>
      <c r="R18" s="14"/>
      <c r="AH18" s="34">
        <v>16</v>
      </c>
      <c r="AI18" s="34" t="s">
        <v>119</v>
      </c>
      <c r="AN18" s="2">
        <v>17</v>
      </c>
      <c r="AO18" s="2" t="s">
        <v>42</v>
      </c>
      <c r="AP18" s="15" t="s">
        <v>142</v>
      </c>
    </row>
    <row r="19" spans="13:42" x14ac:dyDescent="0.35">
      <c r="O19" s="2">
        <v>201906</v>
      </c>
      <c r="Q19" s="2">
        <v>200406</v>
      </c>
      <c r="AN19" s="2">
        <v>18</v>
      </c>
      <c r="AO19" s="2" t="s">
        <v>43</v>
      </c>
      <c r="AP19" s="15" t="s">
        <v>143</v>
      </c>
    </row>
    <row r="20" spans="13:42" x14ac:dyDescent="0.35">
      <c r="O20" s="2">
        <v>201909</v>
      </c>
      <c r="Q20" s="2">
        <v>200409</v>
      </c>
      <c r="AN20" s="2">
        <v>19</v>
      </c>
      <c r="AO20" s="2" t="s">
        <v>44</v>
      </c>
      <c r="AP20" s="15" t="s">
        <v>144</v>
      </c>
    </row>
    <row r="21" spans="13:42" x14ac:dyDescent="0.35">
      <c r="O21" s="2">
        <v>201912</v>
      </c>
      <c r="Q21" s="2">
        <v>200412</v>
      </c>
      <c r="AN21" s="2">
        <v>20</v>
      </c>
      <c r="AO21" s="2" t="s">
        <v>45</v>
      </c>
      <c r="AP21" s="15" t="s">
        <v>145</v>
      </c>
    </row>
    <row r="22" spans="13:42" x14ac:dyDescent="0.35">
      <c r="O22" s="2">
        <v>202003</v>
      </c>
      <c r="Q22" s="2">
        <v>200503</v>
      </c>
      <c r="AN22" s="2">
        <v>21</v>
      </c>
      <c r="AO22" s="2" t="s">
        <v>46</v>
      </c>
      <c r="AP22" s="15" t="s">
        <v>146</v>
      </c>
    </row>
    <row r="23" spans="13:42" x14ac:dyDescent="0.35">
      <c r="O23" s="2">
        <v>202006</v>
      </c>
      <c r="Q23" s="2">
        <v>200506</v>
      </c>
      <c r="AN23" s="34">
        <v>22</v>
      </c>
      <c r="AO23" s="34" t="s">
        <v>119</v>
      </c>
      <c r="AP23" s="36" t="s">
        <v>119</v>
      </c>
    </row>
    <row r="24" spans="13:42" x14ac:dyDescent="0.35">
      <c r="O24" s="2">
        <v>202009</v>
      </c>
      <c r="Q24" s="2">
        <v>200509</v>
      </c>
    </row>
    <row r="25" spans="13:42" x14ac:dyDescent="0.35">
      <c r="O25" s="2">
        <v>202012</v>
      </c>
      <c r="Q25" s="2">
        <v>200512</v>
      </c>
    </row>
    <row r="26" spans="13:42" x14ac:dyDescent="0.35">
      <c r="O26" s="2">
        <v>202103</v>
      </c>
      <c r="Q26" s="2">
        <v>200603</v>
      </c>
    </row>
    <row r="27" spans="13:42" x14ac:dyDescent="0.35">
      <c r="O27" s="2">
        <v>202106</v>
      </c>
      <c r="Q27" s="2">
        <v>200606</v>
      </c>
    </row>
    <row r="28" spans="13:42" x14ac:dyDescent="0.35">
      <c r="O28" s="2">
        <v>202109</v>
      </c>
      <c r="Q28" s="2">
        <v>200609</v>
      </c>
    </row>
    <row r="29" spans="13:42" x14ac:dyDescent="0.35">
      <c r="O29" s="2">
        <v>202112</v>
      </c>
      <c r="Q29" s="2">
        <v>200612</v>
      </c>
    </row>
    <row r="30" spans="13:42" x14ac:dyDescent="0.35">
      <c r="O30" s="2">
        <v>202203</v>
      </c>
      <c r="Q30" s="2">
        <v>200703</v>
      </c>
    </row>
    <row r="31" spans="13:42" x14ac:dyDescent="0.35">
      <c r="O31" s="2">
        <v>202206</v>
      </c>
      <c r="Q31" s="2">
        <v>200706</v>
      </c>
    </row>
    <row r="32" spans="13:42" x14ac:dyDescent="0.35">
      <c r="O32" s="2">
        <v>202209</v>
      </c>
      <c r="Q32" s="2">
        <v>200709</v>
      </c>
    </row>
    <row r="33" spans="15:17" x14ac:dyDescent="0.35">
      <c r="O33" s="2">
        <v>202212</v>
      </c>
      <c r="Q33" s="2">
        <v>200712</v>
      </c>
    </row>
    <row r="34" spans="15:17" x14ac:dyDescent="0.35">
      <c r="O34" s="2">
        <v>202303</v>
      </c>
      <c r="Q34" s="2">
        <v>200803</v>
      </c>
    </row>
    <row r="35" spans="15:17" x14ac:dyDescent="0.35">
      <c r="O35" s="2">
        <v>202306</v>
      </c>
      <c r="Q35" s="2">
        <v>200806</v>
      </c>
    </row>
    <row r="36" spans="15:17" x14ac:dyDescent="0.35">
      <c r="O36" s="2">
        <v>202309</v>
      </c>
      <c r="Q36" s="2">
        <v>200809</v>
      </c>
    </row>
    <row r="37" spans="15:17" x14ac:dyDescent="0.35">
      <c r="O37" s="2">
        <v>202312</v>
      </c>
      <c r="Q37" s="2">
        <v>200812</v>
      </c>
    </row>
    <row r="38" spans="15:17" x14ac:dyDescent="0.35">
      <c r="O38" s="2">
        <v>202403</v>
      </c>
      <c r="Q38" s="2">
        <v>200903</v>
      </c>
    </row>
    <row r="39" spans="15:17" x14ac:dyDescent="0.35">
      <c r="O39" s="2">
        <v>202406</v>
      </c>
      <c r="Q39" s="2">
        <v>200906</v>
      </c>
    </row>
    <row r="40" spans="15:17" x14ac:dyDescent="0.35">
      <c r="O40" s="2">
        <v>202409</v>
      </c>
      <c r="Q40" s="2">
        <v>200909</v>
      </c>
    </row>
    <row r="41" spans="15:17" x14ac:dyDescent="0.35">
      <c r="O41" s="2">
        <v>202412</v>
      </c>
      <c r="Q41" s="2">
        <v>200912</v>
      </c>
    </row>
    <row r="42" spans="15:17" x14ac:dyDescent="0.35">
      <c r="O42" s="2">
        <v>202503</v>
      </c>
      <c r="Q42" s="2">
        <v>201003</v>
      </c>
    </row>
    <row r="43" spans="15:17" x14ac:dyDescent="0.35">
      <c r="O43" s="2">
        <v>202506</v>
      </c>
      <c r="Q43" s="2">
        <v>201006</v>
      </c>
    </row>
    <row r="44" spans="15:17" x14ac:dyDescent="0.35">
      <c r="O44" s="2">
        <v>202509</v>
      </c>
      <c r="Q44" s="2">
        <v>201009</v>
      </c>
    </row>
    <row r="45" spans="15:17" x14ac:dyDescent="0.35">
      <c r="O45" s="2">
        <v>202512</v>
      </c>
      <c r="Q45" s="2">
        <v>201012</v>
      </c>
    </row>
    <row r="46" spans="15:17" x14ac:dyDescent="0.35">
      <c r="Q46" s="2">
        <v>201103</v>
      </c>
    </row>
    <row r="47" spans="15:17" x14ac:dyDescent="0.35">
      <c r="Q47" s="2">
        <v>201106</v>
      </c>
    </row>
    <row r="48" spans="15:17" x14ac:dyDescent="0.35">
      <c r="Q48" s="2">
        <v>201109</v>
      </c>
    </row>
    <row r="49" spans="17:17" x14ac:dyDescent="0.35">
      <c r="Q49" s="2">
        <v>201112</v>
      </c>
    </row>
    <row r="50" spans="17:17" x14ac:dyDescent="0.35">
      <c r="Q50" s="2">
        <v>201203</v>
      </c>
    </row>
    <row r="51" spans="17:17" x14ac:dyDescent="0.35">
      <c r="Q51" s="2">
        <v>201206</v>
      </c>
    </row>
    <row r="52" spans="17:17" x14ac:dyDescent="0.35">
      <c r="Q52" s="2">
        <v>201209</v>
      </c>
    </row>
    <row r="53" spans="17:17" x14ac:dyDescent="0.35">
      <c r="Q53" s="2">
        <v>201212</v>
      </c>
    </row>
    <row r="54" spans="17:17" x14ac:dyDescent="0.35">
      <c r="Q54" s="2">
        <v>201303</v>
      </c>
    </row>
    <row r="55" spans="17:17" x14ac:dyDescent="0.35">
      <c r="Q55" s="2">
        <v>201306</v>
      </c>
    </row>
    <row r="56" spans="17:17" x14ac:dyDescent="0.35">
      <c r="Q56" s="2">
        <v>201309</v>
      </c>
    </row>
    <row r="57" spans="17:17" x14ac:dyDescent="0.35">
      <c r="Q57" s="2">
        <v>201312</v>
      </c>
    </row>
    <row r="58" spans="17:17" x14ac:dyDescent="0.35">
      <c r="Q58" s="2">
        <v>201403</v>
      </c>
    </row>
    <row r="59" spans="17:17" x14ac:dyDescent="0.35">
      <c r="Q59" s="2">
        <v>201406</v>
      </c>
    </row>
    <row r="60" spans="17:17" x14ac:dyDescent="0.35">
      <c r="Q60" s="2">
        <v>201409</v>
      </c>
    </row>
    <row r="61" spans="17:17" x14ac:dyDescent="0.35">
      <c r="Q61" s="2">
        <v>201412</v>
      </c>
    </row>
    <row r="62" spans="17:17" x14ac:dyDescent="0.35">
      <c r="Q62" s="2">
        <v>201503</v>
      </c>
    </row>
    <row r="63" spans="17:17" x14ac:dyDescent="0.35">
      <c r="Q63" s="2">
        <v>201506</v>
      </c>
    </row>
    <row r="64" spans="17:17" x14ac:dyDescent="0.35">
      <c r="Q64" s="2">
        <v>201509</v>
      </c>
    </row>
    <row r="65" spans="17:17" x14ac:dyDescent="0.35">
      <c r="Q65" s="2">
        <v>201512</v>
      </c>
    </row>
    <row r="66" spans="17:17" x14ac:dyDescent="0.35">
      <c r="Q66" s="2">
        <v>201603</v>
      </c>
    </row>
    <row r="67" spans="17:17" x14ac:dyDescent="0.35">
      <c r="Q67" s="2">
        <v>201606</v>
      </c>
    </row>
    <row r="68" spans="17:17" x14ac:dyDescent="0.35">
      <c r="Q68" s="2">
        <v>201609</v>
      </c>
    </row>
    <row r="69" spans="17:17" x14ac:dyDescent="0.35">
      <c r="Q69" s="2">
        <v>201612</v>
      </c>
    </row>
    <row r="70" spans="17:17" x14ac:dyDescent="0.35">
      <c r="Q70" s="2">
        <v>201703</v>
      </c>
    </row>
    <row r="71" spans="17:17" x14ac:dyDescent="0.35">
      <c r="Q71" s="2">
        <v>201706</v>
      </c>
    </row>
    <row r="72" spans="17:17" x14ac:dyDescent="0.35">
      <c r="Q72" s="2">
        <v>201709</v>
      </c>
    </row>
    <row r="73" spans="17:17" x14ac:dyDescent="0.35">
      <c r="Q73" s="2">
        <v>201712</v>
      </c>
    </row>
    <row r="74" spans="17:17" x14ac:dyDescent="0.35">
      <c r="Q74" s="2">
        <v>201803</v>
      </c>
    </row>
    <row r="75" spans="17:17" x14ac:dyDescent="0.35">
      <c r="Q75" s="2">
        <v>201806</v>
      </c>
    </row>
    <row r="76" spans="17:17" x14ac:dyDescent="0.35">
      <c r="Q76" s="2">
        <v>201809</v>
      </c>
    </row>
    <row r="77" spans="17:17" x14ac:dyDescent="0.35">
      <c r="Q77" s="2">
        <v>201812</v>
      </c>
    </row>
    <row r="78" spans="17:17" x14ac:dyDescent="0.35">
      <c r="Q78" s="2">
        <v>201903</v>
      </c>
    </row>
    <row r="79" spans="17:17" x14ac:dyDescent="0.35">
      <c r="Q79" s="2">
        <v>201906</v>
      </c>
    </row>
    <row r="80" spans="17:17" x14ac:dyDescent="0.35">
      <c r="Q80" s="2">
        <v>201909</v>
      </c>
    </row>
    <row r="81" spans="17:17" x14ac:dyDescent="0.35">
      <c r="Q81" s="2">
        <v>201912</v>
      </c>
    </row>
    <row r="82" spans="17:17" x14ac:dyDescent="0.35">
      <c r="Q82" s="2">
        <v>202003</v>
      </c>
    </row>
    <row r="83" spans="17:17" x14ac:dyDescent="0.35">
      <c r="Q83" s="2">
        <v>202006</v>
      </c>
    </row>
    <row r="84" spans="17:17" x14ac:dyDescent="0.35">
      <c r="Q84" s="2">
        <v>202009</v>
      </c>
    </row>
    <row r="85" spans="17:17" x14ac:dyDescent="0.35">
      <c r="Q85" s="2">
        <v>202012</v>
      </c>
    </row>
    <row r="86" spans="17:17" x14ac:dyDescent="0.35">
      <c r="Q86" s="2">
        <v>202103</v>
      </c>
    </row>
    <row r="87" spans="17:17" x14ac:dyDescent="0.35">
      <c r="Q87" s="2">
        <v>202106</v>
      </c>
    </row>
    <row r="88" spans="17:17" x14ac:dyDescent="0.35">
      <c r="Q88" s="2">
        <v>202109</v>
      </c>
    </row>
    <row r="89" spans="17:17" x14ac:dyDescent="0.35">
      <c r="Q89" s="2">
        <v>202112</v>
      </c>
    </row>
    <row r="90" spans="17:17" x14ac:dyDescent="0.35">
      <c r="Q90" s="2">
        <v>202203</v>
      </c>
    </row>
    <row r="91" spans="17:17" x14ac:dyDescent="0.35">
      <c r="Q91" s="2">
        <v>202206</v>
      </c>
    </row>
    <row r="92" spans="17:17" x14ac:dyDescent="0.35">
      <c r="Q92" s="2">
        <v>202209</v>
      </c>
    </row>
    <row r="93" spans="17:17" x14ac:dyDescent="0.35">
      <c r="Q93" s="2">
        <v>202212</v>
      </c>
    </row>
    <row r="94" spans="17:17" x14ac:dyDescent="0.35">
      <c r="Q94" s="2">
        <v>202303</v>
      </c>
    </row>
    <row r="95" spans="17:17" x14ac:dyDescent="0.35">
      <c r="Q95" s="2">
        <v>202306</v>
      </c>
    </row>
    <row r="96" spans="17:17" x14ac:dyDescent="0.35">
      <c r="Q96" s="2">
        <v>202309</v>
      </c>
    </row>
    <row r="97" spans="17:17" x14ac:dyDescent="0.35">
      <c r="Q97" s="2">
        <v>202312</v>
      </c>
    </row>
    <row r="98" spans="17:17" x14ac:dyDescent="0.35">
      <c r="Q98" s="2">
        <v>202403</v>
      </c>
    </row>
    <row r="99" spans="17:17" x14ac:dyDescent="0.35">
      <c r="Q99" s="2">
        <v>202406</v>
      </c>
    </row>
    <row r="100" spans="17:17" x14ac:dyDescent="0.35">
      <c r="Q100" s="2">
        <v>202409</v>
      </c>
    </row>
    <row r="101" spans="17:17" x14ac:dyDescent="0.35">
      <c r="Q101" s="2">
        <v>202412</v>
      </c>
    </row>
    <row r="102" spans="17:17" x14ac:dyDescent="0.35">
      <c r="Q102" s="2">
        <v>202503</v>
      </c>
    </row>
    <row r="103" spans="17:17" x14ac:dyDescent="0.35">
      <c r="Q103" s="2">
        <v>202506</v>
      </c>
    </row>
    <row r="104" spans="17:17" x14ac:dyDescent="0.35">
      <c r="Q104" s="2">
        <v>202509</v>
      </c>
    </row>
    <row r="105" spans="17:17" x14ac:dyDescent="0.35">
      <c r="Q105" s="2">
        <v>202512</v>
      </c>
    </row>
    <row r="106" spans="17:17" x14ac:dyDescent="0.35">
      <c r="Q106" s="2">
        <v>2000</v>
      </c>
    </row>
    <row r="107" spans="17:17" x14ac:dyDescent="0.35">
      <c r="Q107" s="2">
        <v>2001</v>
      </c>
    </row>
    <row r="108" spans="17:17" x14ac:dyDescent="0.35">
      <c r="Q108" s="2">
        <v>2002</v>
      </c>
    </row>
    <row r="109" spans="17:17" x14ac:dyDescent="0.35">
      <c r="Q109" s="2">
        <v>2003</v>
      </c>
    </row>
    <row r="110" spans="17:17" x14ac:dyDescent="0.35">
      <c r="Q110" s="2">
        <v>2004</v>
      </c>
    </row>
    <row r="111" spans="17:17" x14ac:dyDescent="0.35">
      <c r="Q111" s="2">
        <v>2005</v>
      </c>
    </row>
    <row r="112" spans="17:17" x14ac:dyDescent="0.35">
      <c r="Q112" s="2">
        <v>2006</v>
      </c>
    </row>
    <row r="113" spans="17:17" x14ac:dyDescent="0.35">
      <c r="Q113" s="2">
        <v>2007</v>
      </c>
    </row>
    <row r="114" spans="17:17" x14ac:dyDescent="0.35">
      <c r="Q114" s="2">
        <v>2008</v>
      </c>
    </row>
    <row r="115" spans="17:17" x14ac:dyDescent="0.35">
      <c r="Q115" s="2">
        <v>2009</v>
      </c>
    </row>
    <row r="116" spans="17:17" x14ac:dyDescent="0.35">
      <c r="Q116" s="2">
        <v>2010</v>
      </c>
    </row>
    <row r="117" spans="17:17" x14ac:dyDescent="0.35">
      <c r="Q117" s="2">
        <v>2011</v>
      </c>
    </row>
    <row r="118" spans="17:17" x14ac:dyDescent="0.35">
      <c r="Q118" s="2">
        <v>2012</v>
      </c>
    </row>
    <row r="119" spans="17:17" x14ac:dyDescent="0.35">
      <c r="Q119" s="2">
        <v>2013</v>
      </c>
    </row>
    <row r="120" spans="17:17" x14ac:dyDescent="0.35">
      <c r="Q120" s="2">
        <v>2014</v>
      </c>
    </row>
    <row r="121" spans="17:17" x14ac:dyDescent="0.35">
      <c r="Q121" s="2">
        <v>2015</v>
      </c>
    </row>
    <row r="122" spans="17:17" x14ac:dyDescent="0.35">
      <c r="Q122" s="2">
        <v>2016</v>
      </c>
    </row>
    <row r="123" spans="17:17" x14ac:dyDescent="0.35">
      <c r="Q123" s="2">
        <v>2017</v>
      </c>
    </row>
    <row r="124" spans="17:17" x14ac:dyDescent="0.35">
      <c r="Q124" s="2">
        <v>2018</v>
      </c>
    </row>
    <row r="125" spans="17:17" x14ac:dyDescent="0.35">
      <c r="Q125" s="2">
        <v>2019</v>
      </c>
    </row>
    <row r="126" spans="17:17" x14ac:dyDescent="0.35">
      <c r="Q126" s="2">
        <v>2020</v>
      </c>
    </row>
    <row r="127" spans="17:17" x14ac:dyDescent="0.35">
      <c r="Q127" s="2">
        <v>2021</v>
      </c>
    </row>
    <row r="128" spans="17:17" x14ac:dyDescent="0.35">
      <c r="Q128" s="2">
        <v>2022</v>
      </c>
    </row>
    <row r="129" spans="17:17" x14ac:dyDescent="0.35">
      <c r="Q129" s="2">
        <v>2023</v>
      </c>
    </row>
    <row r="130" spans="17:17" x14ac:dyDescent="0.35">
      <c r="Q130" s="2">
        <v>2024</v>
      </c>
    </row>
    <row r="131" spans="17:17" x14ac:dyDescent="0.35">
      <c r="Q131" s="2">
        <v>2025</v>
      </c>
    </row>
  </sheetData>
  <sheetProtection algorithmName="SHA-512" hashValue="u11SxUkjGcEM6E7+qlTP+PPe0Oi3OMMFYfmgb4ZIfA1NwHkVlToDF2C9LZfUTZkPS2VKBedHOE7HSlgjMO1now==" saltValue="6s/yFCCu5HtW1QYbIiV97w==" spinCount="100000" sheet="1" objects="1" scenarios="1"/>
  <pageMargins left="0.7" right="0.7" top="0.75" bottom="0.75" header="0.3" footer="0.3"/>
  <pageSetup paperSize="9" orientation="portrait" r:id="rId1"/>
  <headerFooter>
    <oddHeader>&amp;L&amp;"Times New Roman,Regular"&amp;12&amp;K000000Central Bank of Ireland - UNRESTRICTED</oddHeader>
    <evenHeader>&amp;L&amp;"Times New Roman,Regular"&amp;12&amp;K000000Central Bank of Ireland - UNRESTRICTED</evenHeader>
    <firstHeader>&amp;L&amp;"Times New Roman,Regular"&amp;12&amp;K000000Central Bank of Ireland - UNRESTRICTED</first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autoPageBreaks="0"/>
  </sheetPr>
  <dimension ref="A1:F3"/>
  <sheetViews>
    <sheetView workbookViewId="0"/>
  </sheetViews>
  <sheetFormatPr defaultRowHeight="14.5" x14ac:dyDescent="0.35"/>
  <cols>
    <col min="1" max="1" width="18" style="1" customWidth="1"/>
    <col min="2" max="3" width="7.7265625" customWidth="1"/>
    <col min="4" max="4" width="17.1796875" customWidth="1"/>
    <col min="5" max="5" width="21.81640625" customWidth="1"/>
    <col min="6" max="6" width="7.7265625" customWidth="1"/>
  </cols>
  <sheetData>
    <row r="1" spans="1:6" ht="15.75" customHeight="1" x14ac:dyDescent="0.35">
      <c r="A1" s="12" t="s">
        <v>94</v>
      </c>
      <c r="D1" s="12" t="s">
        <v>94</v>
      </c>
      <c r="E1" s="12" t="s">
        <v>95</v>
      </c>
    </row>
    <row r="2" spans="1:6" x14ac:dyDescent="0.35">
      <c r="A2" s="33"/>
      <c r="D2" s="2">
        <v>1</v>
      </c>
      <c r="E2" s="2" t="s">
        <v>157</v>
      </c>
      <c r="F2" s="1"/>
    </row>
    <row r="3" spans="1:6" x14ac:dyDescent="0.35">
      <c r="D3" s="2">
        <v>2</v>
      </c>
      <c r="E3" s="2" t="s">
        <v>156</v>
      </c>
      <c r="F3" s="1"/>
    </row>
  </sheetData>
  <sheetProtection algorithmName="SHA-512" hashValue="7/1Maf+FWnWLqwR2Tyf1wcGI0vEVescNU9JLgxp8yvaV9ctYLo/skv2aCQsdzErof0tw3Vk87Gcntd6RKsTW7Q==" saltValue="rHHt4qrFkA+1CTLNREw/cw==" spinCount="100000" sheet="1" objects="1" scenarios="1"/>
  <pageMargins left="0.7" right="0.7" top="0.75" bottom="0.75" header="0.3" footer="0.3"/>
  <pageSetup paperSize="9" orientation="portrait" r:id="rId1"/>
  <headerFooter>
    <oddHeader>&amp;L&amp;"Times New Roman,Regular"&amp;12&amp;K000000Central Bank of Ireland - UNRESTRICTED</oddHeader>
    <evenHeader>&amp;L&amp;"Times New Roman,Regular"&amp;12&amp;K000000Central Bank of Ireland - UNRESTRICTED</evenHeader>
    <firstHeader>&amp;L&amp;"Times New Roman,Regular"&amp;12&amp;K000000Central Bank of Ireland - UNRESTRICTED</first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autoPageBreaks="0"/>
  </sheetPr>
  <dimension ref="A1:P70"/>
  <sheetViews>
    <sheetView workbookViewId="0"/>
  </sheetViews>
  <sheetFormatPr defaultColWidth="9.1796875" defaultRowHeight="14.5" x14ac:dyDescent="0.35"/>
  <cols>
    <col min="1" max="1" width="16.26953125" style="7" customWidth="1"/>
    <col min="2" max="2" width="9.81640625" style="7" customWidth="1"/>
    <col min="3" max="3" width="14.1796875" style="7" bestFit="1" customWidth="1"/>
    <col min="4" max="4" width="15" style="7" customWidth="1"/>
    <col min="7" max="7" width="15" style="1" bestFit="1" customWidth="1"/>
    <col min="8" max="8" width="24.453125" style="1" customWidth="1"/>
    <col min="9" max="9" width="61.1796875" style="1" customWidth="1"/>
    <col min="10" max="10" width="73.453125" style="1" customWidth="1"/>
    <col min="11" max="11" width="30.453125" customWidth="1"/>
    <col min="13" max="13" width="9.7265625" customWidth="1"/>
    <col min="15" max="15" width="13.7265625" bestFit="1" customWidth="1"/>
    <col min="16" max="16" width="21.81640625" customWidth="1"/>
  </cols>
  <sheetData>
    <row r="1" spans="1:16" ht="31" x14ac:dyDescent="0.35">
      <c r="A1" s="12" t="s">
        <v>107</v>
      </c>
      <c r="B1" s="12" t="s">
        <v>96</v>
      </c>
      <c r="C1" s="12" t="s">
        <v>47</v>
      </c>
      <c r="D1" s="13" t="s">
        <v>0</v>
      </c>
      <c r="G1" s="12" t="s">
        <v>107</v>
      </c>
      <c r="H1" s="61" t="s">
        <v>304</v>
      </c>
      <c r="I1" s="12" t="s">
        <v>1</v>
      </c>
      <c r="J1" s="12" t="s">
        <v>108</v>
      </c>
      <c r="K1" s="17" t="s">
        <v>186</v>
      </c>
      <c r="M1" s="12" t="s">
        <v>96</v>
      </c>
      <c r="O1" s="12" t="s">
        <v>47</v>
      </c>
      <c r="P1" s="12" t="s">
        <v>24</v>
      </c>
    </row>
    <row r="2" spans="1:16" x14ac:dyDescent="0.35">
      <c r="G2" s="2">
        <v>1</v>
      </c>
      <c r="H2" s="2" t="s">
        <v>262</v>
      </c>
      <c r="I2" s="2" t="s">
        <v>2</v>
      </c>
      <c r="J2" s="2" t="s">
        <v>180</v>
      </c>
      <c r="K2" s="2"/>
      <c r="M2" s="2">
        <v>2011</v>
      </c>
      <c r="O2" s="2">
        <v>1</v>
      </c>
      <c r="P2" s="2" t="s">
        <v>176</v>
      </c>
    </row>
    <row r="3" spans="1:16" x14ac:dyDescent="0.35">
      <c r="G3" s="2">
        <v>2</v>
      </c>
      <c r="H3" s="2" t="s">
        <v>262</v>
      </c>
      <c r="I3" s="2" t="s">
        <v>2</v>
      </c>
      <c r="J3" s="2" t="s">
        <v>181</v>
      </c>
      <c r="K3" s="2"/>
      <c r="M3" s="2">
        <v>2012</v>
      </c>
      <c r="O3" s="2">
        <v>2</v>
      </c>
      <c r="P3" s="2" t="s">
        <v>80</v>
      </c>
    </row>
    <row r="4" spans="1:16" x14ac:dyDescent="0.35">
      <c r="G4" s="2">
        <v>3</v>
      </c>
      <c r="H4" s="2" t="s">
        <v>262</v>
      </c>
      <c r="I4" s="2" t="s">
        <v>2</v>
      </c>
      <c r="J4" s="2" t="s">
        <v>182</v>
      </c>
      <c r="K4" s="2" t="s">
        <v>217</v>
      </c>
      <c r="M4" s="2">
        <v>2013</v>
      </c>
      <c r="O4" s="2">
        <v>3</v>
      </c>
      <c r="P4" s="2" t="s">
        <v>81</v>
      </c>
    </row>
    <row r="5" spans="1:16" x14ac:dyDescent="0.35">
      <c r="G5" s="2">
        <v>4</v>
      </c>
      <c r="H5" s="2" t="s">
        <v>262</v>
      </c>
      <c r="I5" s="2" t="s">
        <v>2</v>
      </c>
      <c r="J5" s="2" t="s">
        <v>183</v>
      </c>
      <c r="K5" s="2" t="s">
        <v>216</v>
      </c>
      <c r="M5" s="2">
        <v>2014</v>
      </c>
    </row>
    <row r="6" spans="1:16" x14ac:dyDescent="0.35">
      <c r="G6" s="2">
        <v>5</v>
      </c>
      <c r="H6" s="2" t="s">
        <v>262</v>
      </c>
      <c r="I6" s="2" t="s">
        <v>2</v>
      </c>
      <c r="J6" s="2" t="s">
        <v>122</v>
      </c>
      <c r="K6" s="2"/>
      <c r="M6" s="2">
        <v>2015</v>
      </c>
    </row>
    <row r="7" spans="1:16" x14ac:dyDescent="0.35">
      <c r="G7" s="2">
        <v>6</v>
      </c>
      <c r="H7" s="2" t="s">
        <v>262</v>
      </c>
      <c r="I7" s="2" t="s">
        <v>2</v>
      </c>
      <c r="J7" s="2" t="s">
        <v>4</v>
      </c>
      <c r="K7" s="2" t="s">
        <v>215</v>
      </c>
      <c r="M7" s="2">
        <v>2016</v>
      </c>
    </row>
    <row r="8" spans="1:16" x14ac:dyDescent="0.35">
      <c r="G8" s="2">
        <v>7</v>
      </c>
      <c r="H8" s="2" t="s">
        <v>262</v>
      </c>
      <c r="I8" s="2" t="s">
        <v>2</v>
      </c>
      <c r="J8" s="2" t="s">
        <v>184</v>
      </c>
      <c r="K8" s="2"/>
      <c r="M8" s="2">
        <v>2017</v>
      </c>
    </row>
    <row r="9" spans="1:16" x14ac:dyDescent="0.35">
      <c r="G9" s="2">
        <v>8</v>
      </c>
      <c r="H9" s="2" t="s">
        <v>262</v>
      </c>
      <c r="I9" s="2" t="s">
        <v>2</v>
      </c>
      <c r="J9" s="2" t="s">
        <v>5</v>
      </c>
      <c r="K9" s="2" t="s">
        <v>332</v>
      </c>
      <c r="M9" s="2">
        <v>2018</v>
      </c>
    </row>
    <row r="10" spans="1:16" x14ac:dyDescent="0.35">
      <c r="G10" s="2">
        <v>9</v>
      </c>
      <c r="H10" s="2" t="s">
        <v>262</v>
      </c>
      <c r="I10" s="2" t="s">
        <v>2</v>
      </c>
      <c r="J10" s="2" t="s">
        <v>164</v>
      </c>
      <c r="K10" s="2" t="s">
        <v>319</v>
      </c>
      <c r="M10" s="2">
        <v>2019</v>
      </c>
    </row>
    <row r="11" spans="1:16" x14ac:dyDescent="0.35">
      <c r="G11" s="2">
        <v>10</v>
      </c>
      <c r="H11" s="2" t="s">
        <v>262</v>
      </c>
      <c r="I11" s="2" t="s">
        <v>6</v>
      </c>
      <c r="J11" s="2" t="s">
        <v>7</v>
      </c>
      <c r="K11" s="2" t="s">
        <v>305</v>
      </c>
      <c r="M11" s="2">
        <v>2020</v>
      </c>
      <c r="P11" t="s">
        <v>185</v>
      </c>
    </row>
    <row r="12" spans="1:16" x14ac:dyDescent="0.35">
      <c r="G12" s="2">
        <v>11</v>
      </c>
      <c r="H12" s="2" t="s">
        <v>262</v>
      </c>
      <c r="I12" s="2" t="s">
        <v>6</v>
      </c>
      <c r="J12" s="2" t="s">
        <v>177</v>
      </c>
      <c r="K12" s="2"/>
      <c r="M12" s="2">
        <v>2021</v>
      </c>
    </row>
    <row r="13" spans="1:16" x14ac:dyDescent="0.35">
      <c r="G13" s="2">
        <v>12</v>
      </c>
      <c r="H13" s="2" t="s">
        <v>262</v>
      </c>
      <c r="I13" s="2" t="s">
        <v>6</v>
      </c>
      <c r="J13" s="2" t="s">
        <v>8</v>
      </c>
      <c r="K13" s="2"/>
      <c r="M13" s="2">
        <v>2022</v>
      </c>
    </row>
    <row r="14" spans="1:16" x14ac:dyDescent="0.35">
      <c r="G14" s="2">
        <v>13</v>
      </c>
      <c r="H14" s="2" t="s">
        <v>262</v>
      </c>
      <c r="I14" s="2" t="s">
        <v>6</v>
      </c>
      <c r="J14" s="2" t="s">
        <v>9</v>
      </c>
      <c r="K14" s="2"/>
      <c r="M14" s="2">
        <v>2023</v>
      </c>
    </row>
    <row r="15" spans="1:16" x14ac:dyDescent="0.35">
      <c r="G15" s="2">
        <v>14</v>
      </c>
      <c r="H15" s="2" t="s">
        <v>262</v>
      </c>
      <c r="I15" s="2" t="s">
        <v>6</v>
      </c>
      <c r="J15" s="2" t="s">
        <v>178</v>
      </c>
      <c r="K15" s="2" t="s">
        <v>223</v>
      </c>
      <c r="M15" s="2">
        <v>2024</v>
      </c>
    </row>
    <row r="16" spans="1:16" x14ac:dyDescent="0.35">
      <c r="G16" s="2">
        <v>15</v>
      </c>
      <c r="H16" s="2" t="s">
        <v>262</v>
      </c>
      <c r="I16" s="2" t="s">
        <v>6</v>
      </c>
      <c r="J16" s="2" t="s">
        <v>10</v>
      </c>
      <c r="K16" s="2"/>
      <c r="M16" s="2">
        <v>2025</v>
      </c>
    </row>
    <row r="17" spans="7:11" x14ac:dyDescent="0.35">
      <c r="G17" s="2">
        <v>16</v>
      </c>
      <c r="H17" s="2" t="s">
        <v>262</v>
      </c>
      <c r="I17" s="2" t="s">
        <v>6</v>
      </c>
      <c r="J17" s="2" t="s">
        <v>11</v>
      </c>
      <c r="K17" s="2"/>
    </row>
    <row r="18" spans="7:11" x14ac:dyDescent="0.35">
      <c r="G18" s="2">
        <v>17</v>
      </c>
      <c r="H18" s="2" t="s">
        <v>303</v>
      </c>
      <c r="I18" s="2" t="s">
        <v>6</v>
      </c>
      <c r="J18" s="2" t="s">
        <v>12</v>
      </c>
      <c r="K18" s="2" t="s">
        <v>330</v>
      </c>
    </row>
    <row r="19" spans="7:11" x14ac:dyDescent="0.35">
      <c r="G19" s="2">
        <v>18</v>
      </c>
      <c r="H19" s="2" t="s">
        <v>262</v>
      </c>
      <c r="I19" s="2" t="s">
        <v>6</v>
      </c>
      <c r="J19" s="2" t="s">
        <v>123</v>
      </c>
      <c r="K19" s="2"/>
    </row>
    <row r="20" spans="7:11" x14ac:dyDescent="0.35">
      <c r="G20" s="2">
        <v>19</v>
      </c>
      <c r="H20" s="2" t="s">
        <v>262</v>
      </c>
      <c r="I20" s="2" t="s">
        <v>6</v>
      </c>
      <c r="J20" s="2" t="s">
        <v>124</v>
      </c>
      <c r="K20" s="2"/>
    </row>
    <row r="21" spans="7:11" x14ac:dyDescent="0.35">
      <c r="G21" s="2">
        <v>20</v>
      </c>
      <c r="H21" s="2" t="s">
        <v>262</v>
      </c>
      <c r="I21" s="2" t="s">
        <v>6</v>
      </c>
      <c r="J21" s="2" t="s">
        <v>165</v>
      </c>
      <c r="K21" s="2" t="s">
        <v>333</v>
      </c>
    </row>
    <row r="22" spans="7:11" x14ac:dyDescent="0.35">
      <c r="G22" s="2">
        <v>21</v>
      </c>
      <c r="H22" s="2" t="s">
        <v>303</v>
      </c>
      <c r="I22" s="2" t="s">
        <v>6</v>
      </c>
      <c r="J22" s="2" t="s">
        <v>13</v>
      </c>
      <c r="K22" s="2" t="s">
        <v>329</v>
      </c>
    </row>
    <row r="23" spans="7:11" x14ac:dyDescent="0.35">
      <c r="G23" s="2">
        <v>22</v>
      </c>
      <c r="H23" s="2" t="s">
        <v>262</v>
      </c>
      <c r="I23" s="2" t="s">
        <v>6</v>
      </c>
      <c r="J23" s="2" t="s">
        <v>14</v>
      </c>
      <c r="K23" s="2" t="s">
        <v>320</v>
      </c>
    </row>
    <row r="24" spans="7:11" x14ac:dyDescent="0.35">
      <c r="G24" s="2">
        <v>23</v>
      </c>
      <c r="H24" s="2" t="s">
        <v>262</v>
      </c>
      <c r="I24" s="2" t="s">
        <v>2</v>
      </c>
      <c r="J24" s="2" t="s">
        <v>168</v>
      </c>
      <c r="K24" s="2"/>
    </row>
    <row r="25" spans="7:11" x14ac:dyDescent="0.35">
      <c r="G25" s="2">
        <v>24</v>
      </c>
      <c r="H25" s="2" t="s">
        <v>262</v>
      </c>
      <c r="I25" s="2" t="s">
        <v>2</v>
      </c>
      <c r="J25" s="2" t="s">
        <v>169</v>
      </c>
      <c r="K25" s="2"/>
    </row>
    <row r="26" spans="7:11" x14ac:dyDescent="0.35">
      <c r="G26" s="2">
        <v>25</v>
      </c>
      <c r="H26" s="2" t="s">
        <v>262</v>
      </c>
      <c r="I26" s="2" t="s">
        <v>2</v>
      </c>
      <c r="J26" s="2" t="s">
        <v>170</v>
      </c>
      <c r="K26" s="2"/>
    </row>
    <row r="27" spans="7:11" x14ac:dyDescent="0.35">
      <c r="G27" s="2">
        <v>26</v>
      </c>
      <c r="H27" s="2" t="s">
        <v>262</v>
      </c>
      <c r="I27" s="2" t="s">
        <v>2</v>
      </c>
      <c r="J27" s="2" t="s">
        <v>171</v>
      </c>
      <c r="K27" s="2"/>
    </row>
    <row r="28" spans="7:11" x14ac:dyDescent="0.35">
      <c r="G28" s="2">
        <v>27</v>
      </c>
      <c r="H28" s="2" t="s">
        <v>262</v>
      </c>
      <c r="I28" s="2" t="s">
        <v>2</v>
      </c>
      <c r="J28" s="2" t="s">
        <v>172</v>
      </c>
      <c r="K28" s="2"/>
    </row>
    <row r="29" spans="7:11" x14ac:dyDescent="0.35">
      <c r="G29" s="2">
        <v>28</v>
      </c>
      <c r="H29" s="2" t="s">
        <v>262</v>
      </c>
      <c r="I29" s="2" t="s">
        <v>2</v>
      </c>
      <c r="J29" s="2" t="s">
        <v>173</v>
      </c>
      <c r="K29" s="2"/>
    </row>
    <row r="30" spans="7:11" x14ac:dyDescent="0.35">
      <c r="G30" s="2">
        <v>29</v>
      </c>
      <c r="H30" s="2" t="s">
        <v>262</v>
      </c>
      <c r="I30" s="2" t="s">
        <v>6</v>
      </c>
      <c r="J30" s="2" t="s">
        <v>174</v>
      </c>
      <c r="K30" s="2"/>
    </row>
    <row r="31" spans="7:11" x14ac:dyDescent="0.35">
      <c r="G31" s="2">
        <v>30</v>
      </c>
      <c r="H31" s="2" t="s">
        <v>262</v>
      </c>
      <c r="I31" s="2" t="s">
        <v>6</v>
      </c>
      <c r="J31" s="2" t="s">
        <v>175</v>
      </c>
      <c r="K31" s="2"/>
    </row>
    <row r="32" spans="7:11" x14ac:dyDescent="0.35">
      <c r="G32" s="2">
        <v>33</v>
      </c>
      <c r="H32" s="2" t="s">
        <v>262</v>
      </c>
      <c r="I32" s="2" t="s">
        <v>6</v>
      </c>
      <c r="J32" s="2" t="s">
        <v>204</v>
      </c>
      <c r="K32" s="2"/>
    </row>
    <row r="33" spans="7:11" x14ac:dyDescent="0.35">
      <c r="G33" s="2">
        <v>34</v>
      </c>
      <c r="H33" s="2" t="s">
        <v>262</v>
      </c>
      <c r="I33" s="2" t="s">
        <v>6</v>
      </c>
      <c r="J33" s="2" t="s">
        <v>218</v>
      </c>
      <c r="K33" s="2"/>
    </row>
    <row r="34" spans="7:11" x14ac:dyDescent="0.35">
      <c r="G34" s="2">
        <v>35</v>
      </c>
      <c r="H34" s="2" t="s">
        <v>262</v>
      </c>
      <c r="I34" s="2" t="s">
        <v>6</v>
      </c>
      <c r="J34" s="2" t="s">
        <v>205</v>
      </c>
      <c r="K34" s="2"/>
    </row>
    <row r="35" spans="7:11" x14ac:dyDescent="0.35">
      <c r="G35" s="2">
        <v>36</v>
      </c>
      <c r="H35" s="2" t="s">
        <v>262</v>
      </c>
      <c r="I35" s="2" t="s">
        <v>6</v>
      </c>
      <c r="J35" s="2" t="s">
        <v>208</v>
      </c>
      <c r="K35" s="2"/>
    </row>
    <row r="36" spans="7:11" x14ac:dyDescent="0.35">
      <c r="G36" s="2">
        <v>37</v>
      </c>
      <c r="H36" s="2" t="s">
        <v>262</v>
      </c>
      <c r="I36" s="2" t="s">
        <v>2</v>
      </c>
      <c r="J36" s="2" t="s">
        <v>187</v>
      </c>
      <c r="K36" s="2"/>
    </row>
    <row r="37" spans="7:11" x14ac:dyDescent="0.35">
      <c r="G37" s="2">
        <v>38</v>
      </c>
      <c r="H37" s="64" t="s">
        <v>262</v>
      </c>
      <c r="I37" s="2" t="s">
        <v>2</v>
      </c>
      <c r="J37" s="2" t="s">
        <v>263</v>
      </c>
      <c r="K37" s="2"/>
    </row>
    <row r="38" spans="7:11" x14ac:dyDescent="0.35">
      <c r="G38" s="2">
        <v>39</v>
      </c>
      <c r="H38" s="64" t="s">
        <v>262</v>
      </c>
      <c r="I38" s="2" t="s">
        <v>6</v>
      </c>
      <c r="J38" s="2" t="s">
        <v>264</v>
      </c>
      <c r="K38" s="2"/>
    </row>
    <row r="39" spans="7:11" x14ac:dyDescent="0.35">
      <c r="G39" s="2">
        <v>40</v>
      </c>
      <c r="H39" s="64" t="s">
        <v>262</v>
      </c>
      <c r="I39" s="2" t="s">
        <v>6</v>
      </c>
      <c r="J39" s="2" t="s">
        <v>265</v>
      </c>
      <c r="K39" s="2"/>
    </row>
    <row r="40" spans="7:11" x14ac:dyDescent="0.35">
      <c r="G40" s="2">
        <v>41</v>
      </c>
      <c r="H40" s="64" t="s">
        <v>262</v>
      </c>
      <c r="I40" s="2" t="s">
        <v>6</v>
      </c>
      <c r="J40" s="2" t="s">
        <v>266</v>
      </c>
      <c r="K40" s="2"/>
    </row>
    <row r="41" spans="7:11" x14ac:dyDescent="0.35">
      <c r="G41" s="2">
        <v>42</v>
      </c>
      <c r="H41" s="64" t="s">
        <v>262</v>
      </c>
      <c r="I41" s="2" t="s">
        <v>6</v>
      </c>
      <c r="J41" s="2" t="s">
        <v>267</v>
      </c>
      <c r="K41" s="2"/>
    </row>
    <row r="42" spans="7:11" x14ac:dyDescent="0.35">
      <c r="G42" s="2">
        <v>43</v>
      </c>
      <c r="H42" s="64" t="s">
        <v>268</v>
      </c>
      <c r="I42" s="2" t="s">
        <v>269</v>
      </c>
      <c r="J42" s="2" t="s">
        <v>270</v>
      </c>
      <c r="K42" s="2"/>
    </row>
    <row r="43" spans="7:11" x14ac:dyDescent="0.35">
      <c r="G43" s="2">
        <v>44</v>
      </c>
      <c r="H43" s="64" t="s">
        <v>268</v>
      </c>
      <c r="I43" s="2" t="s">
        <v>269</v>
      </c>
      <c r="J43" s="2" t="s">
        <v>271</v>
      </c>
      <c r="K43" s="2"/>
    </row>
    <row r="44" spans="7:11" x14ac:dyDescent="0.35">
      <c r="G44" s="2">
        <v>45</v>
      </c>
      <c r="H44" s="64" t="s">
        <v>268</v>
      </c>
      <c r="I44" s="2" t="s">
        <v>269</v>
      </c>
      <c r="J44" s="2" t="s">
        <v>272</v>
      </c>
      <c r="K44" s="2"/>
    </row>
    <row r="45" spans="7:11" x14ac:dyDescent="0.35">
      <c r="G45" s="2">
        <v>46</v>
      </c>
      <c r="H45" s="64" t="s">
        <v>268</v>
      </c>
      <c r="I45" s="2" t="s">
        <v>269</v>
      </c>
      <c r="J45" s="2" t="s">
        <v>273</v>
      </c>
      <c r="K45" s="2"/>
    </row>
    <row r="46" spans="7:11" x14ac:dyDescent="0.35">
      <c r="G46" s="2">
        <v>47</v>
      </c>
      <c r="H46" s="64" t="s">
        <v>268</v>
      </c>
      <c r="I46" s="2" t="s">
        <v>269</v>
      </c>
      <c r="J46" s="2" t="s">
        <v>274</v>
      </c>
      <c r="K46" s="2"/>
    </row>
    <row r="47" spans="7:11" x14ac:dyDescent="0.35">
      <c r="G47" s="2">
        <v>48</v>
      </c>
      <c r="H47" s="64" t="s">
        <v>268</v>
      </c>
      <c r="I47" s="2" t="s">
        <v>269</v>
      </c>
      <c r="J47" s="2" t="s">
        <v>275</v>
      </c>
      <c r="K47" s="2"/>
    </row>
    <row r="48" spans="7:11" x14ac:dyDescent="0.35">
      <c r="G48" s="2">
        <v>49</v>
      </c>
      <c r="H48" s="64" t="s">
        <v>268</v>
      </c>
      <c r="I48" s="2" t="s">
        <v>269</v>
      </c>
      <c r="J48" s="2" t="s">
        <v>276</v>
      </c>
      <c r="K48" s="2"/>
    </row>
    <row r="49" spans="7:11" x14ac:dyDescent="0.35">
      <c r="G49" s="2">
        <v>50</v>
      </c>
      <c r="H49" s="64" t="s">
        <v>268</v>
      </c>
      <c r="I49" s="2" t="s">
        <v>269</v>
      </c>
      <c r="J49" s="2" t="s">
        <v>277</v>
      </c>
      <c r="K49" s="2"/>
    </row>
    <row r="50" spans="7:11" x14ac:dyDescent="0.35">
      <c r="G50" s="2">
        <v>51</v>
      </c>
      <c r="H50" s="64" t="s">
        <v>268</v>
      </c>
      <c r="I50" s="2" t="s">
        <v>269</v>
      </c>
      <c r="J50" s="2" t="s">
        <v>278</v>
      </c>
      <c r="K50" s="2" t="s">
        <v>306</v>
      </c>
    </row>
    <row r="51" spans="7:11" x14ac:dyDescent="0.35">
      <c r="G51" s="2">
        <v>52</v>
      </c>
      <c r="H51" s="64" t="s">
        <v>268</v>
      </c>
      <c r="I51" s="2" t="s">
        <v>2</v>
      </c>
      <c r="J51" s="2" t="s">
        <v>279</v>
      </c>
      <c r="K51" s="2"/>
    </row>
    <row r="52" spans="7:11" x14ac:dyDescent="0.35">
      <c r="G52" s="2">
        <v>53</v>
      </c>
      <c r="H52" s="64" t="s">
        <v>268</v>
      </c>
      <c r="I52" s="2" t="s">
        <v>2</v>
      </c>
      <c r="J52" s="2" t="s">
        <v>280</v>
      </c>
      <c r="K52" s="2" t="s">
        <v>318</v>
      </c>
    </row>
    <row r="53" spans="7:11" x14ac:dyDescent="0.35">
      <c r="G53" s="2">
        <v>54</v>
      </c>
      <c r="H53" s="64" t="s">
        <v>268</v>
      </c>
      <c r="I53" s="2" t="s">
        <v>281</v>
      </c>
      <c r="J53" s="2" t="s">
        <v>282</v>
      </c>
      <c r="K53" s="2"/>
    </row>
    <row r="54" spans="7:11" x14ac:dyDescent="0.35">
      <c r="G54" s="2">
        <v>55</v>
      </c>
      <c r="H54" s="64" t="s">
        <v>268</v>
      </c>
      <c r="I54" s="2" t="s">
        <v>281</v>
      </c>
      <c r="J54" s="2" t="s">
        <v>283</v>
      </c>
      <c r="K54" s="2"/>
    </row>
    <row r="55" spans="7:11" x14ac:dyDescent="0.35">
      <c r="G55" s="2">
        <v>56</v>
      </c>
      <c r="H55" s="64" t="s">
        <v>268</v>
      </c>
      <c r="I55" s="2" t="s">
        <v>281</v>
      </c>
      <c r="J55" s="2" t="s">
        <v>284</v>
      </c>
      <c r="K55" s="2"/>
    </row>
    <row r="56" spans="7:11" x14ac:dyDescent="0.35">
      <c r="G56" s="2">
        <v>57</v>
      </c>
      <c r="H56" s="64" t="s">
        <v>268</v>
      </c>
      <c r="I56" s="2" t="s">
        <v>6</v>
      </c>
      <c r="J56" s="2" t="s">
        <v>285</v>
      </c>
      <c r="K56" s="2" t="s">
        <v>307</v>
      </c>
    </row>
    <row r="57" spans="7:11" x14ac:dyDescent="0.35">
      <c r="G57" s="2">
        <v>58</v>
      </c>
      <c r="H57" s="64" t="s">
        <v>268</v>
      </c>
      <c r="I57" s="2" t="s">
        <v>286</v>
      </c>
      <c r="J57" s="2" t="s">
        <v>287</v>
      </c>
      <c r="K57" s="2"/>
    </row>
    <row r="58" spans="7:11" x14ac:dyDescent="0.35">
      <c r="G58" s="2">
        <v>59</v>
      </c>
      <c r="H58" s="64" t="s">
        <v>268</v>
      </c>
      <c r="I58" s="2" t="s">
        <v>286</v>
      </c>
      <c r="J58" s="2" t="s">
        <v>288</v>
      </c>
      <c r="K58" s="2"/>
    </row>
    <row r="59" spans="7:11" x14ac:dyDescent="0.35">
      <c r="G59" s="2">
        <v>60</v>
      </c>
      <c r="H59" s="64" t="s">
        <v>268</v>
      </c>
      <c r="I59" s="2" t="s">
        <v>286</v>
      </c>
      <c r="J59" s="2" t="s">
        <v>289</v>
      </c>
      <c r="K59" s="2"/>
    </row>
    <row r="60" spans="7:11" x14ac:dyDescent="0.35">
      <c r="G60" s="2">
        <v>61</v>
      </c>
      <c r="H60" s="64" t="s">
        <v>268</v>
      </c>
      <c r="I60" s="2" t="s">
        <v>286</v>
      </c>
      <c r="J60" s="2" t="s">
        <v>290</v>
      </c>
      <c r="K60" s="2"/>
    </row>
    <row r="61" spans="7:11" x14ac:dyDescent="0.35">
      <c r="G61" s="2">
        <v>62</v>
      </c>
      <c r="H61" s="64" t="s">
        <v>268</v>
      </c>
      <c r="I61" s="2" t="s">
        <v>286</v>
      </c>
      <c r="J61" s="2" t="s">
        <v>291</v>
      </c>
      <c r="K61" s="2"/>
    </row>
    <row r="62" spans="7:11" x14ac:dyDescent="0.35">
      <c r="G62" s="2">
        <v>63</v>
      </c>
      <c r="H62" s="64" t="s">
        <v>268</v>
      </c>
      <c r="I62" s="2" t="s">
        <v>286</v>
      </c>
      <c r="J62" s="2" t="s">
        <v>292</v>
      </c>
      <c r="K62" s="2" t="s">
        <v>308</v>
      </c>
    </row>
    <row r="63" spans="7:11" x14ac:dyDescent="0.35">
      <c r="G63" s="2">
        <v>64</v>
      </c>
      <c r="H63" s="64" t="s">
        <v>268</v>
      </c>
      <c r="I63" s="2" t="s">
        <v>293</v>
      </c>
      <c r="J63" s="2" t="s">
        <v>294</v>
      </c>
      <c r="K63" s="2"/>
    </row>
    <row r="64" spans="7:11" x14ac:dyDescent="0.35">
      <c r="G64" s="2">
        <v>65</v>
      </c>
      <c r="H64" s="64" t="s">
        <v>268</v>
      </c>
      <c r="I64" s="2" t="s">
        <v>295</v>
      </c>
      <c r="J64" s="2" t="s">
        <v>296</v>
      </c>
      <c r="K64" s="2"/>
    </row>
    <row r="65" spans="7:11" x14ac:dyDescent="0.35">
      <c r="G65" s="2">
        <v>66</v>
      </c>
      <c r="H65" s="64" t="s">
        <v>268</v>
      </c>
      <c r="I65" s="2" t="s">
        <v>293</v>
      </c>
      <c r="J65" s="2" t="s">
        <v>297</v>
      </c>
      <c r="K65" s="2" t="s">
        <v>309</v>
      </c>
    </row>
    <row r="66" spans="7:11" x14ac:dyDescent="0.35">
      <c r="G66" s="2">
        <v>67</v>
      </c>
      <c r="H66" s="64" t="s">
        <v>268</v>
      </c>
      <c r="I66" s="2" t="s">
        <v>6</v>
      </c>
      <c r="J66" s="2" t="s">
        <v>298</v>
      </c>
      <c r="K66" s="2"/>
    </row>
    <row r="67" spans="7:11" x14ac:dyDescent="0.35">
      <c r="G67" s="2">
        <v>68</v>
      </c>
      <c r="H67" s="64" t="s">
        <v>268</v>
      </c>
      <c r="I67" s="2" t="s">
        <v>268</v>
      </c>
      <c r="J67" s="2" t="s">
        <v>299</v>
      </c>
      <c r="K67" s="2" t="s">
        <v>310</v>
      </c>
    </row>
    <row r="68" spans="7:11" x14ac:dyDescent="0.35">
      <c r="G68" s="2">
        <v>69</v>
      </c>
      <c r="H68" s="64" t="s">
        <v>268</v>
      </c>
      <c r="I68" s="2" t="s">
        <v>268</v>
      </c>
      <c r="J68" s="2" t="s">
        <v>300</v>
      </c>
      <c r="K68" s="2" t="s">
        <v>311</v>
      </c>
    </row>
    <row r="69" spans="7:11" x14ac:dyDescent="0.35">
      <c r="G69" s="2">
        <v>70</v>
      </c>
      <c r="H69" s="64" t="s">
        <v>268</v>
      </c>
      <c r="I69" s="2" t="s">
        <v>268</v>
      </c>
      <c r="J69" s="2" t="s">
        <v>301</v>
      </c>
      <c r="K69" s="2"/>
    </row>
    <row r="70" spans="7:11" x14ac:dyDescent="0.35">
      <c r="G70" s="2">
        <v>71</v>
      </c>
      <c r="H70" s="64" t="s">
        <v>268</v>
      </c>
      <c r="I70" s="2" t="s">
        <v>268</v>
      </c>
      <c r="J70" s="2" t="s">
        <v>302</v>
      </c>
      <c r="K70" s="2"/>
    </row>
  </sheetData>
  <sheetProtection algorithmName="SHA-512" hashValue="LP8bXDJJ0JvGavyD8jZ8EUpQq55tO2HG0kNkUsLUjFwsls66oVGrD6ovlkknR7FG3cHwzvSAY5PBLqwDO5C+7Q==" saltValue="K6KPodRDmQ+i4J3y3gOU+w==" spinCount="100000" sheet="1" objects="1" scenarios="1"/>
  <pageMargins left="0.7" right="0.7" top="0.75" bottom="0.75" header="0.3" footer="0.3"/>
  <pageSetup paperSize="9" orientation="portrait" r:id="rId1"/>
  <headerFooter>
    <oddHeader>&amp;L&amp;"Times New Roman,Regular"&amp;12&amp;K000000Central Bank of Ireland - UNRESTRICTED</oddHeader>
    <evenHeader>&amp;L&amp;"Times New Roman,Regular"&amp;12&amp;K000000Central Bank of Ireland - UNRESTRICTED</evenHeader>
    <firstHeader>&amp;L&amp;"Times New Roman,Regular"&amp;12&amp;K000000Central Bank of Ireland - UNRESTRICTED</first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24F991ABBFFA054EA465E12AB89C9489" ma:contentTypeVersion="1" ma:contentTypeDescription="Create a new document." ma:contentTypeScope="" ma:versionID="31ac70ac7cb26c90cff3e52f8ea35bff">
  <xsd:schema xmlns:xsd="http://www.w3.org/2001/XMLSchema" xmlns:xs="http://www.w3.org/2001/XMLSchema" xmlns:p="http://schemas.microsoft.com/office/2006/metadata/properties" xmlns:ns2="58ce1c85-a318-42ec-bc41-99a813f997e9" targetNamespace="http://schemas.microsoft.com/office/2006/metadata/properties" ma:root="true" ma:fieldsID="4924125cd13ab3fb6c1c8c49c8392f63" ns2:_="">
    <xsd:import namespace="58ce1c85-a318-42ec-bc41-99a813f997e9"/>
    <xsd:element name="properties">
      <xsd:complexType>
        <xsd:sequence>
          <xsd:element name="documentManagement">
            <xsd:complexType>
              <xsd:all>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8ce1c85-a318-42ec-bc41-99a813f997e9"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sisl xmlns:xsi="http://www.w3.org/2001/XMLSchema-instance" xmlns:xsd="http://www.w3.org/2001/XMLSchema" xmlns="http://www.boldonjames.com/2008/01/sie/internal/label" sislVersion="0" policy="a586b747-2a7c-4f57-bcd1-e81df5c8c005" origin="userSelected">
  <element uid="33ed6465-8d2f-4fab-bbbc-787e2c148707" value=""/>
</sisl>
</file>

<file path=customXml/itemProps1.xml><?xml version="1.0" encoding="utf-8"?>
<ds:datastoreItem xmlns:ds="http://schemas.openxmlformats.org/officeDocument/2006/customXml" ds:itemID="{58AD2E0F-8A0E-42AA-BE23-B20C64D0448B}">
  <ds:schemaRefs>
    <ds:schemaRef ds:uri="http://purl.org/dc/terms/"/>
    <ds:schemaRef ds:uri="58ce1c85-a318-42ec-bc41-99a813f997e9"/>
    <ds:schemaRef ds:uri="http://purl.org/dc/dcmitype/"/>
    <ds:schemaRef ds:uri="http://schemas.microsoft.com/office/infopath/2007/PartnerControls"/>
    <ds:schemaRef ds:uri="http://purl.org/dc/elements/1.1/"/>
    <ds:schemaRef ds:uri="http://schemas.microsoft.com/office/2006/documentManagement/types"/>
    <ds:schemaRef ds:uri="http://schemas.openxmlformats.org/package/2006/metadata/core-properties"/>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B6BEED6B-A46B-4C39-9068-5D5DC69FE59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8ce1c85-a318-42ec-bc41-99a813f997e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792753F-DD4D-4CF5-AFCB-7A30FD534ABE}">
  <ds:schemaRefs>
    <ds:schemaRef ds:uri="http://schemas.microsoft.com/sharepoint/v3/contenttype/forms"/>
  </ds:schemaRefs>
</ds:datastoreItem>
</file>

<file path=customXml/itemProps4.xml><?xml version="1.0" encoding="utf-8"?>
<ds:datastoreItem xmlns:ds="http://schemas.openxmlformats.org/officeDocument/2006/customXml" ds:itemID="{4661299F-3478-4D77-9059-1B27DC9673FC}">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7</vt:i4>
      </vt:variant>
    </vt:vector>
  </HeadingPairs>
  <TitlesOfParts>
    <vt:vector size="17" baseType="lpstr">
      <vt:lpstr>Cover</vt:lpstr>
      <vt:lpstr>Directions</vt:lpstr>
      <vt:lpstr>Validations</vt:lpstr>
      <vt:lpstr>Premium And Exposure</vt:lpstr>
      <vt:lpstr>Ultimates</vt:lpstr>
      <vt:lpstr>Historic Agg Claims</vt:lpstr>
      <vt:lpstr>Historic Settled Claims</vt:lpstr>
      <vt:lpstr>PPO Claims</vt:lpstr>
      <vt:lpstr>Income and Expenditure</vt:lpstr>
      <vt:lpstr>Narrative</vt:lpstr>
      <vt:lpstr>lrg_ppo_data</vt:lpstr>
      <vt:lpstr>ref_filename</vt:lpstr>
      <vt:lpstr>ref_institution_number</vt:lpstr>
      <vt:lpstr>ref_length_of_institution_number</vt:lpstr>
      <vt:lpstr>ref_reference_date</vt:lpstr>
      <vt:lpstr>ref_reference_date_from_filename</vt:lpstr>
      <vt:lpstr>ref_starting_position_of_reference_date</vt:lpstr>
    </vt:vector>
  </TitlesOfParts>
  <Company>Central Bank of Ireland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Steel, Allan</dc:creator>
  <cp:keywords>Public</cp:keywords>
  <cp:lastModifiedBy>McGuinness, Lucia</cp:lastModifiedBy>
  <dcterms:created xsi:type="dcterms:W3CDTF">2020-01-17T14:27:35Z</dcterms:created>
  <dcterms:modified xsi:type="dcterms:W3CDTF">2026-03-05T14:38:35Z</dcterms:modified>
  <cp:category>Public</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344c0e2e-a8e2-4f35-93db-bffaee85499a</vt:lpwstr>
  </property>
  <property fmtid="{D5CDD505-2E9C-101B-9397-08002B2CF9AE}" pid="3" name="bjSaver">
    <vt:lpwstr>Lf3nRhR8rpU3DYe9p1UvkLcJ/bXBPqjG</vt:lpwstr>
  </property>
  <property fmtid="{D5CDD505-2E9C-101B-9397-08002B2CF9AE}" pid="4" name="ContentTypeId">
    <vt:lpwstr>0x01010024F991ABBFFA054EA465E12AB89C9489</vt:lpwstr>
  </property>
  <property fmtid="{D5CDD505-2E9C-101B-9397-08002B2CF9AE}" pid="5" name="bjClsUserRVM">
    <vt:lpwstr>[]</vt:lpwstr>
  </property>
  <property fmtid="{D5CDD505-2E9C-101B-9397-08002B2CF9AE}" pid="6" name="bjLeftHeaderLabel-first">
    <vt:lpwstr>&amp;"Times New Roman,Regular"&amp;12&amp;K000000Central Bank of Ireland - UNRESTRICTED</vt:lpwstr>
  </property>
  <property fmtid="{D5CDD505-2E9C-101B-9397-08002B2CF9AE}" pid="7" name="bjLeftHeaderLabel-even">
    <vt:lpwstr>&amp;"Times New Roman,Regular"&amp;12&amp;K000000Central Bank of Ireland - UNRESTRICTED</vt:lpwstr>
  </property>
  <property fmtid="{D5CDD505-2E9C-101B-9397-08002B2CF9AE}" pid="8" name="bjLeftHeaderLabel">
    <vt:lpwstr>&amp;"Times New Roman,Regular"&amp;12&amp;K000000Central Bank of Ireland - UNRESTRICTED</vt:lpwstr>
  </property>
  <property fmtid="{D5CDD505-2E9C-101B-9397-08002B2CF9AE}" pid="9" name="_AdHocReviewCycleID">
    <vt:i4>-240311030</vt:i4>
  </property>
  <property fmtid="{D5CDD505-2E9C-101B-9397-08002B2CF9AE}" pid="10" name="_NewReviewCycle">
    <vt:lpwstr/>
  </property>
  <property fmtid="{D5CDD505-2E9C-101B-9397-08002B2CF9AE}" pid="11" name="_EmailSubject">
    <vt:lpwstr>2026 NCID Employers’ Liability, Public Liability and Commercial Property Data Collection</vt:lpwstr>
  </property>
  <property fmtid="{D5CDD505-2E9C-101B-9397-08002B2CF9AE}" pid="12" name="_AuthorEmail">
    <vt:lpwstr>NCID@centralbank.ie</vt:lpwstr>
  </property>
  <property fmtid="{D5CDD505-2E9C-101B-9397-08002B2CF9AE}" pid="13" name="_AuthorEmailDisplayName">
    <vt:lpwstr>NCID</vt:lpwstr>
  </property>
  <property fmtid="{D5CDD505-2E9C-101B-9397-08002B2CF9AE}" pid="14" name="_PreviousAdHocReviewCycleID">
    <vt:i4>2096532999</vt:i4>
  </property>
  <property fmtid="{D5CDD505-2E9C-101B-9397-08002B2CF9AE}" pid="15" name="_ReviewingToolsShownOnce">
    <vt:lpwstr/>
  </property>
  <property fmtid="{D5CDD505-2E9C-101B-9397-08002B2CF9AE}" pid="16" name="bjDocumentLabelXML">
    <vt:lpwstr>&lt;?xml version="1.0" encoding="us-ascii"?&gt;&lt;sisl xmlns:xsi="http://www.w3.org/2001/XMLSchema-instance" xmlns:xsd="http://www.w3.org/2001/XMLSchema" sislVersion="0" policy="a586b747-2a7c-4f57-bcd1-e81df5c8c005" origin="userSelected" xmlns="http://www.boldonj</vt:lpwstr>
  </property>
  <property fmtid="{D5CDD505-2E9C-101B-9397-08002B2CF9AE}" pid="17" name="bjDocumentLabelXML-0">
    <vt:lpwstr>ames.com/2008/01/sie/internal/label"&gt;&lt;element uid="33ed6465-8d2f-4fab-bbbc-787e2c148707" value="" /&gt;&lt;/sisl&gt;</vt:lpwstr>
  </property>
  <property fmtid="{D5CDD505-2E9C-101B-9397-08002B2CF9AE}" pid="18" name="bjDocumentSecurityLabel">
    <vt:lpwstr>Public</vt:lpwstr>
  </property>
  <property fmtid="{D5CDD505-2E9C-101B-9397-08002B2CF9AE}" pid="19" name="bjpmDocIH">
    <vt:lpwstr>82JMvPUJog/v+lXOmW4rSy7vjcMEtevk</vt:lpwstr>
  </property>
</Properties>
</file>