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I:\Statistical Development\Detailed Documentation\Data Initiatives\#100 Self-Service Return Builder\#106 MTH\MTH5\Excel Template\"/>
    </mc:Choice>
  </mc:AlternateContent>
  <xr:revisionPtr revIDLastSave="0" documentId="13_ncr:1_{512F03A3-C402-48E9-8E2F-728665396829}" xr6:coauthVersionLast="47" xr6:coauthVersionMax="47" xr10:uidLastSave="{00000000-0000-0000-0000-000000000000}"/>
  <bookViews>
    <workbookView xWindow="-120" yWindow="-120" windowWidth="29040" windowHeight="15720" tabRatio="773" xr2:uid="{00000000-000D-0000-FFFF-FFFF00000000}"/>
  </bookViews>
  <sheets>
    <sheet name="Cover" sheetId="9" r:id="rId1"/>
    <sheet name="Directions" sheetId="10" r:id="rId2"/>
    <sheet name="Validations" sheetId="8" r:id="rId3"/>
    <sheet name="Premium And Exposure" sheetId="2" r:id="rId4"/>
    <sheet name="Historic Settled Claims" sheetId="12" r:id="rId5"/>
    <sheet name="Narrative" sheetId="13" r:id="rId6"/>
  </sheets>
  <definedNames>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_comment" xml:space="preserve"> Narrative!$B$2:INDEX( Narrative!$B$2:$B$1048576, SUMPRODUCT(--( Narrative!$B$2:$B$1048576&lt;&gt;"")) )</definedName>
    <definedName name="na_datasetid_data" xml:space="preserve"> Narrative!$A$2:INDEX( Narrative!$A$2:$A$1048576, SUMPRODUCT(--( Narrative!$A$2:$A$1048576&lt;&gt;"")) )</definedName>
    <definedName name="na_DataSetID_lu">Narrative!$E$2:INDEX( Narrative!$E$2:$E$1048576, SUMPRODUCT(--( Narrative!$E$2:$E$1048576&lt;&gt;"""")) )</definedName>
    <definedName name="pe_acc_qtr_data" xml:space="preserve"> 'Premium And Exposure'!$A$2:INDEX( 'Premium And Exposure'!$A$2:$A$1048576, SUMPRODUCT(--( 'Premium And Exposure'!$A$2:$A$1048576&lt;&gt;"")) )</definedName>
    <definedName name="pe_acc_qtr_lu" xml:space="preserve"> 'Premium And Exposure'!$G$2:INDEX( 'Premium And Exposure'!$G$2:$G$1048576, SUMPRODUCT(--( 'Premium And Exposure'!$G$2:$G$1048576&lt;&gt;"")) )</definedName>
    <definedName name="pe_cover_type_data" xml:space="preserve"> 'Premium And Exposure'!$C$2:INDEX( 'Premium And Exposure'!$C$2:$C$1048576, SUMPRODUCT(--( 'Premium And Exposure'!$C$2:$C$1048576&lt;&gt;"")) )</definedName>
    <definedName name="pe_cover_type_lu" xml:space="preserve"> 'Premium And Exposure'!$L$2:INDEX( 'Premium And Exposure'!$L$2:$L$1048576, SUMPRODUCT(--( 'Premium And Exposure'!$L$2:$L$1048576&lt;&gt;"")) )</definedName>
    <definedName name="pe_measure_data" xml:space="preserve"> 'Premium And Exposure'!$B$2:INDEX( 'Premium And Exposure'!$B$2:$B$1048576, SUMPRODUCT(--( 'Premium And Exposure'!$B$2:$B$1048576&lt;&gt;"")) )</definedName>
    <definedName name="pe_measure_lu" comment="look up table for pe measures." xml:space="preserve"> 'Premium And Exposure'!$I$2:INDEX( 'Premium And Exposure'!$I$2:$I$1048576, SUMPRODUCT(--( 'Premium And Exposure'!$I$2:$I$1048576&lt;&gt;"")) )</definedName>
    <definedName name="pe_value_data" xml:space="preserve"> 'Premium And Exposure'!$D$2:INDEX( 'Premium And Exposure'!$D$2:$D$1048576, SUMPRODUCT(--( 'Premium And Exposure'!$D$2:$D$1048576&lt;&gt;"")) )</definedName>
    <definedName name="ref_filename">Cover!$N$2</definedName>
    <definedName name="ref_institution_number">Cover!$E$3</definedName>
    <definedName name="ref_length_of_institution_number">Cover!$N$3</definedName>
    <definedName name="ref_reference_date">Cover!$E$6</definedName>
    <definedName name="ref_reference_date_from_filename">Cover!$N$5</definedName>
    <definedName name="ref_starting_position_of_reference_date">Cover!$N$4</definedName>
    <definedName name="set_acc_qtr_data" xml:space="preserve"> 'Historic Settled Claims'!$B$2:INDEX( 'Historic Settled Claims'!$B$2:$B$1048576, SUMPRODUCT(--( 'Historic Settled Claims'!$B$2:$B$1048576&lt;&gt;"")) )</definedName>
    <definedName name="set_band_data" xml:space="preserve"> 'Historic Settled Claims'!$G$2:INDEX( 'Historic Settled Claims'!$G$2:$G$1048576, SUMPRODUCT(--( 'Historic Settled Claims'!$G$2:$G$1048576&lt;&gt;"")) )</definedName>
    <definedName name="set_band_lu" xml:space="preserve"> 'Historic Settled Claims'!$Z$2:INDEX( 'Historic Settled Claims'!$Z$2:$Z$1048576, SUMPRODUCT(--( 'Historic Settled Claims'!$Z$2:$Z$1048576&lt;&gt;"")) )</definedName>
    <definedName name="set_chan_data" xml:space="preserve"> 'Historic Settled Claims'!$F$2:INDEX( 'Historic Settled Claims'!$F$2:$F$1048576, SUMPRODUCT(--( 'Historic Settled Claims'!$F$2:$F$1048576&lt;&gt;"")) )</definedName>
    <definedName name="set_chan_lu" xml:space="preserve"> 'Historic Settled Claims'!$W$2:INDEX( 'Historic Settled Claims'!$W$2:$W$1048576, SUMPRODUCT(--( 'Historic Settled Claims'!$W$2:$W$1048576&lt;&gt;"")) )</definedName>
    <definedName name="set_claim_type_data" xml:space="preserve"> 'Historic Settled Claims'!$E$2:INDEX( 'Historic Settled Claims'!$E$2:$E$1048576, SUMPRODUCT(--( 'Historic Settled Claims'!$E$2:$E$1048576&lt;&gt;"")) )</definedName>
    <definedName name="set_claim_type_lu" xml:space="preserve"> 'Historic Settled Claims'!$T$2:INDEX( 'Historic Settled Claims'!$T$2:$T$1048576, SUMPRODUCT(--( 'Historic Settled Claims'!$T$2:$T$1048576&lt;&gt;"")) )</definedName>
    <definedName name="set_compband_data" xml:space="preserve"> 'Historic Settled Claims'!$H$2:INDEX( 'Historic Settled Claims'!$H$2:$H$1048576, SUMPRODUCT(--( 'Historic Settled Claims'!$H$2:$H$1048576&lt;&gt;"")) )</definedName>
    <definedName name="set_compband_lu" xml:space="preserve"> 'Historic Settled Claims'!$AC$2:INDEX( 'Historic Settled Claims'!$AC$2:$AC$1048576, SUMPRODUCT(--( 'Historic Settled Claims'!$AC$2:$AC$1048576&lt;&gt;"")) )</definedName>
    <definedName name="set_judicial_data" xml:space="preserve"> 'Historic Settled Claims'!$I$2:INDEX( 'Historic Settled Claims'!$I$2:$I$1048576, SUMPRODUCT(--( 'Historic Settled Claims'!$I$2:$I$1048576&lt;&gt;"")) )</definedName>
    <definedName name="set_judicial_lu" xml:space="preserve"> 'Historic Settled Claims'!$AF$2:INDEX( 'Historic Settled Claims'!$AF$2:$AF$1048576, SUMPRODUCT(--( 'Historic Settled Claims'!$AF$2:$AF$1048576&lt;&gt;"")) )</definedName>
    <definedName name="set_measure_data" xml:space="preserve"> 'Historic Settled Claims'!$D$2:INDEX( 'Historic Settled Claims'!$D$2:$D$1048576, SUMPRODUCT(--( 'Historic Settled Claims'!$D$2:$D$1048576&lt;&gt;"")) )</definedName>
    <definedName name="set_measure_lu" xml:space="preserve"> 'Historic Settled Claims'!$Q$2:INDEX( 'Historic Settled Claims'!$Q$2:$Q$1048576, SUMPRODUCT(--( 'Historic Settled Claims'!$Q$2:$Q$1048576&lt;&gt;"")) )</definedName>
    <definedName name="set_qtr_lu" xml:space="preserve"> 'Historic Settled Claims'!$O$2:INDEX( 'Historic Settled Claims'!$O$2:$O$1048576, SUMPRODUCT(--( 'Historic Settled Claims'!$O$2:$O$1048576&lt;&gt;"")) )</definedName>
    <definedName name="set_rep_qtr_data" xml:space="preserve"> 'Historic Settled Claims'!$C$2:INDEX( 'Historic Settled Claims'!$C$2:$C$1048576, SUMPRODUCT(--( 'Historic Settled Claims'!$C$2:$C$1048576&lt;&gt;"")) )</definedName>
    <definedName name="set_setqtr_data" xml:space="preserve"> 'Historic Settled Claims'!$A$2:INDEX( 'Historic Settled Claims'!$A$2:$A$1048576, SUMPRODUCT(--( 'Historic Settled Claims'!$A$2:$A$1048576&lt;&gt;"")) )</definedName>
    <definedName name="set_setqtr_lu" xml:space="preserve"> 'Historic Settled Claims'!$M$2:INDEX( 'Historic Settled Claims'!$M$2:$M$1048576, SUMPRODUCT(--( 'Historic Settled Claims'!$M$2:$M$1048576&lt;&gt;"")) )</definedName>
    <definedName name="set_value_data" xml:space="preserve"> 'Historic Settled Claims'!$J$2:INDEX( 'Historic Settled Claims'!$J$2:$J$1048576, SUMPRODUCT(--( 'Historic Settled Claims'!$J$2:$J$1048576&lt;&gt;""))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8" l="1"/>
  <c r="E35" i="8"/>
  <c r="E34" i="8" a="1"/>
  <c r="E34" i="8" s="1"/>
  <c r="E33" i="8" a="1"/>
  <c r="E33" i="8" s="1"/>
  <c r="E36" i="8" l="1"/>
  <c r="D13" i="9" s="1"/>
  <c r="E19" i="8" l="1" a="1"/>
  <c r="E19" i="8" s="1"/>
  <c r="E17" i="8" l="1" a="1"/>
  <c r="E17" i="8" s="1"/>
  <c r="E12" i="8" l="1"/>
  <c r="E5" i="8"/>
  <c r="E2" i="8"/>
  <c r="E28" i="8" l="1"/>
  <c r="E4" i="8" l="1"/>
  <c r="E3" i="8"/>
  <c r="E26" i="8"/>
  <c r="E27" i="8"/>
  <c r="E25" i="8"/>
  <c r="D27" i="8"/>
  <c r="D25" i="8"/>
  <c r="E18" i="8"/>
  <c r="E16" i="8"/>
  <c r="D8" i="8"/>
  <c r="D9" i="8"/>
  <c r="D10" i="8"/>
  <c r="D30" i="8"/>
  <c r="D12" i="8"/>
  <c r="D23" i="8"/>
  <c r="D22" i="8"/>
  <c r="D21" i="8"/>
  <c r="D20" i="8"/>
  <c r="D15" i="8"/>
  <c r="E20" i="8"/>
  <c r="E24" i="8"/>
  <c r="E10" i="8"/>
  <c r="E22" i="8"/>
  <c r="E29" i="8"/>
  <c r="E23" i="8"/>
  <c r="E21" i="8"/>
  <c r="E15" i="8"/>
  <c r="E11" i="8"/>
  <c r="E9" i="8"/>
  <c r="E8" i="8"/>
  <c r="E31" i="8" l="1"/>
  <c r="E6" i="8"/>
  <c r="D10" i="9" s="1"/>
  <c r="E13" i="8"/>
  <c r="D11" i="9" s="1"/>
  <c r="E11" i="9" s="1"/>
  <c r="E13" i="9" l="1"/>
  <c r="D12" i="9"/>
  <c r="E10" i="9"/>
  <c r="E12" i="9" l="1"/>
  <c r="E7" i="9"/>
  <c r="I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<sst xmlns="http://schemas.openxmlformats.org/spreadsheetml/2006/main" count="267" uniqueCount="144">
  <si>
    <t>National Claims Information Database</t>
  </si>
  <si>
    <t>Institution Number</t>
  </si>
  <si>
    <t>Return Basis</t>
  </si>
  <si>
    <t>Return Basis Name</t>
  </si>
  <si>
    <t>Reference Date</t>
  </si>
  <si>
    <t>Return Status</t>
  </si>
  <si>
    <t>Worksheet</t>
  </si>
  <si>
    <t>Error Count</t>
  </si>
  <si>
    <t>Status</t>
  </si>
  <si>
    <t>Coversheet</t>
  </si>
  <si>
    <t>Premium And Exposure</t>
  </si>
  <si>
    <t>Historic Settled Claims</t>
  </si>
  <si>
    <t>Cover</t>
  </si>
  <si>
    <t>Fixed non-editable value. Value MUST be "Valid" to be accepted on ONR.</t>
  </si>
  <si>
    <t>AccidentQuarter</t>
  </si>
  <si>
    <t>PeMeasureID</t>
  </si>
  <si>
    <t>CoverTypeID</t>
  </si>
  <si>
    <t>Value</t>
  </si>
  <si>
    <t>Numeric value</t>
  </si>
  <si>
    <t>ClaimTypeID</t>
  </si>
  <si>
    <t xml:space="preserve">Historic Settled Claims </t>
  </si>
  <si>
    <t>SettledQuarter</t>
  </si>
  <si>
    <t>ReportedQuarter</t>
  </si>
  <si>
    <t>HsMeasureID</t>
  </si>
  <si>
    <t>SettlementChannelID</t>
  </si>
  <si>
    <t>SettledCostBandID</t>
  </si>
  <si>
    <t>CompensationBandID</t>
  </si>
  <si>
    <t>JudicialGuidelineID</t>
  </si>
  <si>
    <t>Column</t>
  </si>
  <si>
    <t>Column Name</t>
  </si>
  <si>
    <t>Validation Desc</t>
  </si>
  <si>
    <t>E4</t>
  </si>
  <si>
    <t>Return Basis cell must have a value selected from drop down</t>
  </si>
  <si>
    <t>E5</t>
  </si>
  <si>
    <t>A</t>
  </si>
  <si>
    <t>B</t>
  </si>
  <si>
    <t>C</t>
  </si>
  <si>
    <t>D</t>
  </si>
  <si>
    <t>Non numeric values.</t>
  </si>
  <si>
    <t>All</t>
  </si>
  <si>
    <t>E</t>
  </si>
  <si>
    <t>Settled Quarter</t>
  </si>
  <si>
    <t>Accident Quarter</t>
  </si>
  <si>
    <t>Value doesn't exist in Historic Settled Claims sheet Quarter column.</t>
  </si>
  <si>
    <t>Reported Quarter</t>
  </si>
  <si>
    <t>F</t>
  </si>
  <si>
    <t>SettledChannelID</t>
  </si>
  <si>
    <t>G</t>
  </si>
  <si>
    <t>H</t>
  </si>
  <si>
    <t>I</t>
  </si>
  <si>
    <t>J</t>
  </si>
  <si>
    <t>PeMeasure</t>
  </si>
  <si>
    <t>CoverType</t>
  </si>
  <si>
    <t>Gross Earned Premium</t>
  </si>
  <si>
    <t>Comprehensive</t>
  </si>
  <si>
    <t>Earned Policy Count</t>
  </si>
  <si>
    <t>Third Party Fire &amp; Theft</t>
  </si>
  <si>
    <t>Earned Vehicle Years</t>
  </si>
  <si>
    <t>Third Party Only</t>
  </si>
  <si>
    <t>Earned Premium Rebate</t>
  </si>
  <si>
    <t>Gross Written Premium</t>
  </si>
  <si>
    <t>Written Policy Count</t>
  </si>
  <si>
    <t>ClaimType</t>
  </si>
  <si>
    <t>Third Party Damage</t>
  </si>
  <si>
    <t>Accidental Damage</t>
  </si>
  <si>
    <t>Fire and Theft</t>
  </si>
  <si>
    <t>Windscreen</t>
  </si>
  <si>
    <t>Quarter</t>
  </si>
  <si>
    <t>HsMeasure</t>
  </si>
  <si>
    <t>SettlementChannel</t>
  </si>
  <si>
    <t>SettledCostBand</t>
  </si>
  <si>
    <t>CompensationBandName</t>
  </si>
  <si>
    <t>JudicialGuidelineUsed</t>
  </si>
  <si>
    <t>Number of Claimants Settled</t>
  </si>
  <si>
    <t xml:space="preserve">Third Party Injury </t>
  </si>
  <si>
    <t>Direct</t>
  </si>
  <si>
    <t>€1 - €5,000</t>
  </si>
  <si>
    <t>No Compensation Payment</t>
  </si>
  <si>
    <t>No</t>
  </si>
  <si>
    <t>Settled Cost - Total (€s)</t>
  </si>
  <si>
    <t>€5,001 - €10,000</t>
  </si>
  <si>
    <t>Yes</t>
  </si>
  <si>
    <t>Settled Cost - Compensation (€s)</t>
  </si>
  <si>
    <t>€10,001 - €15,000</t>
  </si>
  <si>
    <t>Settled Cost - Legal (€s)</t>
  </si>
  <si>
    <t>€15,001 - €30,000</t>
  </si>
  <si>
    <t>Settled Cost - Other (€s)</t>
  </si>
  <si>
    <t>Litigated</t>
  </si>
  <si>
    <t>€30,001 - €45,000</t>
  </si>
  <si>
    <t xml:space="preserve">Settled Cost - Compensation Special Damages (€s) </t>
  </si>
  <si>
    <t>Litigated before Court Award</t>
  </si>
  <si>
    <t>€45,001 - €60,000</t>
  </si>
  <si>
    <t xml:space="preserve">Settled Cost - Compensation General Damages (€s) </t>
  </si>
  <si>
    <t>Litigated with Court Award</t>
  </si>
  <si>
    <t>€60,001 - €75,000</t>
  </si>
  <si>
    <t xml:space="preserve">Settled Cost - Legal Own (€s) </t>
  </si>
  <si>
    <t>€75,001 - €100,000</t>
  </si>
  <si>
    <t xml:space="preserve">Settled Cost - Legal Third Party (€s) </t>
  </si>
  <si>
    <t>€100,001 - €125,000</t>
  </si>
  <si>
    <t>€125,001 - €150,000</t>
  </si>
  <si>
    <t>€150,001 - €250,000</t>
  </si>
  <si>
    <t>€250,001 - €500,000</t>
  </si>
  <si>
    <t>€500,000 - €1M</t>
  </si>
  <si>
    <t>€1M - €5M</t>
  </si>
  <si>
    <t>&gt; €5M</t>
  </si>
  <si>
    <t>n/a</t>
  </si>
  <si>
    <t>CompenationBandID / ClaimTypeID inconsistency. For ClaimTypeID 3 (Injury) use CompensationBandIDs 0 to 15, otherwise use CompensationBandIDs 0 or 17.</t>
  </si>
  <si>
    <t>SettledCostBandID / ClaimTypeID inconsistency. ClaimTypeID 3 (Injury) is banded, otherwise use SettledCostBandID 17.</t>
  </si>
  <si>
    <t>Accident Quarter later than Reported Quarter</t>
  </si>
  <si>
    <t>Reported Quarter later than Settled Quarter</t>
  </si>
  <si>
    <t>Select "Core" unless reporting data for a non-core entity, in which case select "Broker".</t>
  </si>
  <si>
    <t>Insert non-core entity name if "Broker" is selected for cell Return Basis (E4), otherwise leave blank.</t>
  </si>
  <si>
    <t>Value to be taken from lookup column - Quarter</t>
  </si>
  <si>
    <t>Value to be taken from lookup column - PeMeasureID</t>
  </si>
  <si>
    <t>Value to be taken from column lookup - CoverTypeID</t>
  </si>
  <si>
    <t>Value to be taken from lookup column - SettledQuarter.</t>
  </si>
  <si>
    <t>Value to be taken from lookup column - Quarter. Accident quarter 200003 implies "2000 &amp; prior". AccidentQuarter cannot be later than the ReportedQuarter.</t>
  </si>
  <si>
    <t>Value to be taken from lookup column - Quarter. Reported quarter 200003 implies "2000 &amp; prior". ReportedQuarter cannot be later than the SettledQuarter</t>
  </si>
  <si>
    <t>Value to be taken from lookup column - HsMeasureID. 
Use the 5 way splits in costs - compensation special damages, compensation general damages, legal own costs, legal third party costs and other costs.
For settled years 2015 to 2018 the 3 way splits in costs are acceptable - compensation, legal and other settled costs.
The preference is to use 5 way splits, if this is not possible use the 3 way splits. Note all sub-cost categories are mutually exclusive, only assign a policy to one sub-category (ID3 to ID9). The sum of all sub-costs (ID3 to ID9) should equal the total cost (ID2).</t>
  </si>
  <si>
    <t>Value to be taken from lookup column - ClaimTypeID</t>
  </si>
  <si>
    <t>Value to be taken from lookup column - SettledCostBandID. This is the total settled cost of a claim, Compensation, Legal and Other costs.
If ClaimTypeID is 3 (Injury), then SettledCostBandID cannot be 17. If ClaimTypeID is greater than 3 (Damage), then SettledCostBandID must be 17.</t>
  </si>
  <si>
    <t>Value to be taken from lookup column - CompensationBandID. This is the Compensation payment part of the settled claim and doesn't include the Legal or Other costs components.
If ClaimTypeID is 3 (Injury), then CompensationBandID cannot be 17. If ClaimTypeID is greater than 3 (a Damage type), then CompensationBandID must be EITHER 0 or 17.</t>
  </si>
  <si>
    <t>Value to be taken from lookup column - JudicialGuidelineID. JudicialGuidelineID is not applicable for damage claims (ClaimTpyeID 4 to 7), for damage claims use JudicialGuidelineID 3 (n/a). For injury claims (ClaimTpyeID 3) use JudicialGuidelineID 1 or 2 as appropriate.</t>
  </si>
  <si>
    <t>If cell [E4] (Return Basis) is "Broker" then a value is needed in cell [E5] (Return Basis Name).</t>
  </si>
  <si>
    <t>JudicialGuidelineID is not applicable for damage claims (ClaimTypeID 4 to 7), for damage claims use JudicialGuidelineID 3 (n/a). For injury claims use JudicialGuidelineID 1 or 2.</t>
  </si>
  <si>
    <t>E3</t>
  </si>
  <si>
    <t>Value must be numeric</t>
  </si>
  <si>
    <t>E6</t>
  </si>
  <si>
    <t>Numeric values only.</t>
  </si>
  <si>
    <t>Direct before Injuries Resolution Board</t>
  </si>
  <si>
    <t>Injuries Resolution Board</t>
  </si>
  <si>
    <t>Direct after Injuries Resolution Board</t>
  </si>
  <si>
    <t>Value to be taken from lookup column - SettlementChannelID. 
Use 5 way splits of channels - Direct before Injuries Resolution Board, Direct after Injuries Resolution Board, Injuries Resolution Board, Litigated before court award and Litigated with court award. Note PIAB became the Injuries Resolution Board in December 2023.
For settled years 2015 to 2018 the 3 way splits of channels is acceptable - Direct, Injuries Resolution Board and Litigated. 
The preference is to use 5 way splits, if this is not possible use the 3 way splits. Note these are mutually exclusive, for example use either Direct OR Direct before Injuries Resolution Board or Direct after Injuries Resolution Board, the total claim costs or numbers is the sum of all categories.</t>
  </si>
  <si>
    <t>Date must be populated e.g. 30/06/2024</t>
  </si>
  <si>
    <t>Populate with return date e.g.30/06/2025.</t>
  </si>
  <si>
    <t>Comments</t>
  </si>
  <si>
    <t>Narrative</t>
  </si>
  <si>
    <t>DataSetID</t>
  </si>
  <si>
    <t>Data Set</t>
  </si>
  <si>
    <t>General Comments</t>
  </si>
  <si>
    <t>Value taken from column  - DataSetID</t>
  </si>
  <si>
    <t>Comment</t>
  </si>
  <si>
    <t>Narrative / Comments regarding submitted data.</t>
  </si>
  <si>
    <t>Missing data points in Narrative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</si>
</sst>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
  </numFmts>
  <fonts count="6" x14ac:knownFonts="1">
    <font>
      <sz val="11"/>
      <color theme="1"/>
      <name val="Calibri"/>
      <family val="2"/>
      <scheme val="minor"/>
    </font>
    <font>
      <b/>
      <sz val="11"/>
      <color theme="1"/>
      <name val="Calibri"/>
      <family val="2"/>
      <scheme val="minor"/>
    </font>
    <font>
      <b/>
      <sz val="14"/>
      <color theme="1"/>
      <name val="Calibri"/>
      <family val="2"/>
      <scheme val="minor"/>
    </font>
    <font>
      <b/>
      <sz val="12"/>
      <color theme="0"/>
      <name val="Calibri"/>
      <family val="2"/>
      <scheme val="minor"/>
    </font>
    <font>
      <i/>
      <sz val="11"/>
      <color theme="1"/>
      <name val="Calibri"/>
      <family val="2"/>
      <scheme val="minor"/>
    </font>
    <font>
      <sz val="9"/>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63">
    <xf numFmtId="0" fontId="0" fillId="0" borderId="0" xfId="0"/>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xf>
    <xf numFmtId="49" fontId="3" fillId="3" borderId="9" xfId="0" applyNumberFormat="1" applyFont="1" applyFill="1" applyBorder="1" applyAlignment="1" applyProtection="1">
      <alignment horizontal="center" vertical="center" wrapText="1"/>
      <protection hidden="1"/>
    </xf>
    <xf numFmtId="49" fontId="3" fillId="3" borderId="10" xfId="0" applyNumberFormat="1" applyFont="1" applyFill="1" applyBorder="1" applyAlignment="1" applyProtection="1">
      <alignment horizontal="center" vertical="center" wrapText="1"/>
      <protection hidden="1"/>
    </xf>
    <xf numFmtId="0" fontId="2" fillId="2" borderId="11" xfId="0" applyFont="1" applyFill="1" applyBorder="1"/>
    <xf numFmtId="0" fontId="2" fillId="2" borderId="13" xfId="0" applyFont="1" applyFill="1" applyBorder="1"/>
    <xf numFmtId="0" fontId="2" fillId="2" borderId="6" xfId="0" applyFont="1" applyFill="1" applyBorder="1"/>
    <xf numFmtId="0" fontId="2" fillId="2" borderId="7" xfId="0" applyFont="1" applyFill="1" applyBorder="1" applyAlignment="1">
      <alignment horizontal="center"/>
    </xf>
    <xf numFmtId="0" fontId="2" fillId="2" borderId="8" xfId="0" applyFont="1" applyFill="1" applyBorder="1" applyAlignment="1">
      <alignment horizontal="center"/>
    </xf>
    <xf numFmtId="0" fontId="0" fillId="4" borderId="0" xfId="0" applyFill="1"/>
    <xf numFmtId="0" fontId="0" fillId="2" borderId="7" xfId="0" applyFill="1" applyBorder="1"/>
    <xf numFmtId="0" fontId="0" fillId="2" borderId="0" xfId="0" applyFill="1"/>
    <xf numFmtId="0" fontId="0" fillId="2" borderId="14" xfId="0" applyFill="1" applyBorder="1"/>
    <xf numFmtId="0" fontId="0" fillId="2" borderId="11" xfId="0" applyFill="1" applyBorder="1"/>
    <xf numFmtId="0" fontId="0" fillId="2" borderId="13" xfId="0" applyFill="1" applyBorder="1"/>
    <xf numFmtId="0" fontId="0" fillId="7" borderId="16" xfId="0" applyFill="1" applyBorder="1" applyAlignment="1" applyProtection="1">
      <alignment horizontal="center"/>
      <protection locked="0"/>
    </xf>
    <xf numFmtId="0" fontId="0" fillId="6" borderId="1" xfId="0" applyFill="1" applyBorder="1" applyAlignment="1">
      <alignment horizontal="left"/>
    </xf>
    <xf numFmtId="0" fontId="1" fillId="8" borderId="1" xfId="0" applyFont="1" applyFill="1" applyBorder="1"/>
    <xf numFmtId="0" fontId="0" fillId="8" borderId="1" xfId="0" applyFill="1" applyBorder="1" applyAlignment="1">
      <alignment horizontal="left"/>
    </xf>
    <xf numFmtId="0" fontId="1" fillId="6" borderId="1" xfId="0" applyFont="1" applyFill="1" applyBorder="1"/>
    <xf numFmtId="0" fontId="1" fillId="6" borderId="1" xfId="0" applyFont="1" applyFill="1" applyBorder="1" applyAlignment="1">
      <alignment vertical="center"/>
    </xf>
    <xf numFmtId="0" fontId="0" fillId="7" borderId="18" xfId="0" applyFill="1" applyBorder="1" applyAlignment="1" applyProtection="1">
      <alignment horizontal="center"/>
      <protection locked="0"/>
    </xf>
    <xf numFmtId="0" fontId="1" fillId="6" borderId="1" xfId="0" applyFont="1" applyFill="1" applyBorder="1" applyAlignment="1">
      <alignment horizontal="left"/>
    </xf>
    <xf numFmtId="165" fontId="0" fillId="0" borderId="0" xfId="0" applyNumberFormat="1" applyAlignment="1" applyProtection="1">
      <alignment horizontal="center"/>
      <protection hidden="1"/>
    </xf>
    <xf numFmtId="165" fontId="0" fillId="0" borderId="0" xfId="0" applyNumberFormat="1"/>
    <xf numFmtId="0" fontId="0" fillId="2" borderId="0" xfId="0" applyFill="1" applyAlignment="1" applyProtection="1">
      <alignment horizontal="center"/>
      <protection hidden="1"/>
    </xf>
    <xf numFmtId="0" fontId="0" fillId="2" borderId="15"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3" fillId="3" borderId="1"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7" xfId="0" applyFont="1" applyFill="1" applyBorder="1" applyAlignment="1">
      <alignment horizontal="center" vertical="center"/>
    </xf>
    <xf numFmtId="0" fontId="0" fillId="6" borderId="1" xfId="0" applyFill="1" applyBorder="1" applyAlignment="1">
      <alignment horizontal="left" vertical="center" wrapText="1"/>
    </xf>
    <xf numFmtId="164" fontId="0" fillId="0" borderId="1" xfId="0" applyNumberFormat="1" applyBorder="1" applyAlignment="1">
      <alignment horizontal="center"/>
    </xf>
    <xf numFmtId="0" fontId="0" fillId="6" borderId="1" xfId="0" applyFill="1" applyBorder="1" applyAlignment="1">
      <alignment horizontal="left" vertical="center"/>
    </xf>
    <xf numFmtId="3" fontId="3" fillId="3" borderId="10" xfId="0" applyNumberFormat="1" applyFont="1" applyFill="1" applyBorder="1" applyAlignment="1" applyProtection="1">
      <alignment horizontal="center" vertical="center" wrapText="1"/>
      <protection hidden="1"/>
    </xf>
    <xf numFmtId="0" fontId="2" fillId="7" borderId="12" xfId="0" applyFont="1" applyFill="1" applyBorder="1" applyAlignment="1" applyProtection="1">
      <alignment horizontal="center"/>
      <protection locked="0"/>
    </xf>
    <xf numFmtId="0" fontId="0" fillId="7" borderId="12" xfId="0" applyFill="1" applyBorder="1" applyAlignment="1" applyProtection="1">
      <alignment horizontal="center"/>
      <protection locked="0"/>
    </xf>
    <xf numFmtId="165" fontId="4" fillId="0" borderId="0" xfId="0" applyNumberFormat="1" applyFont="1" applyAlignment="1" applyProtection="1">
      <alignment horizontal="right"/>
      <protection hidden="1"/>
    </xf>
    <xf numFmtId="165" fontId="0" fillId="0" borderId="0" xfId="0" applyNumberFormat="1" applyProtection="1">
      <protection hidden="1"/>
    </xf>
    <xf numFmtId="0" fontId="0" fillId="0" borderId="0" xfId="0" applyAlignment="1">
      <alignment vertical="center"/>
    </xf>
    <xf numFmtId="0" fontId="0" fillId="0" borderId="0" xfId="0" applyAlignment="1">
      <alignment horizontal="center" vertical="center"/>
    </xf>
    <xf numFmtId="0" fontId="0" fillId="5" borderId="0" xfId="0" applyFill="1" applyAlignment="1">
      <alignment vertical="center"/>
    </xf>
    <xf numFmtId="3" fontId="0" fillId="0" borderId="0" xfId="0" applyNumberFormat="1" applyAlignment="1" applyProtection="1">
      <alignment horizontal="center" vertical="center"/>
      <protection hidden="1"/>
    </xf>
    <xf numFmtId="3" fontId="1" fillId="0" borderId="2" xfId="0" applyNumberFormat="1" applyFont="1" applyBorder="1" applyAlignment="1">
      <alignment horizontal="center" vertical="center"/>
    </xf>
    <xf numFmtId="3" fontId="1" fillId="0" borderId="2" xfId="0" applyNumberFormat="1" applyFont="1" applyBorder="1" applyAlignment="1" applyProtection="1">
      <alignment horizontal="center" vertical="center"/>
      <protection hidden="1"/>
    </xf>
    <xf numFmtId="3" fontId="0" fillId="0" borderId="0" xfId="0" applyNumberFormat="1" applyAlignment="1" applyProtection="1">
      <alignment vertical="center"/>
      <protection hidden="1"/>
    </xf>
    <xf numFmtId="3" fontId="1" fillId="0" borderId="0" xfId="0" applyNumberFormat="1" applyFont="1" applyAlignment="1" applyProtection="1">
      <alignment horizontal="center" vertical="center"/>
      <protection hidden="1"/>
    </xf>
    <xf numFmtId="3" fontId="0" fillId="0" borderId="0" xfId="0" applyNumberFormat="1" applyAlignment="1">
      <alignment vertical="center"/>
    </xf>
    <xf numFmtId="0" fontId="0" fillId="5" borderId="0" xfId="0" applyFill="1"/>
    <xf numFmtId="3" fontId="0" fillId="0" borderId="0" xfId="0" applyNumberFormat="1" applyAlignment="1" applyProtection="1">
      <alignment horizontal="center" vertical="center" wrapText="1"/>
      <protection hidden="1"/>
    </xf>
    <xf numFmtId="0" fontId="5" fillId="0" borderId="0" xfId="0" applyFont="1"/>
    <xf numFmtId="0" fontId="0" fillId="0" borderId="1" xfId="0" applyBorder="1" applyAlignment="1">
      <alignment horizontal="center" wrapText="1"/>
    </xf>
    <xf numFmtId="3" fontId="0" fillId="2" borderId="0" xfId="0" applyNumberFormat="1" applyFill="1" applyAlignment="1" applyProtection="1">
      <alignment horizontal="center"/>
      <protection hidden="1"/>
    </xf>
    <xf numFmtId="3" fontId="0" fillId="2" borderId="14" xfId="0" applyNumberFormat="1" applyFill="1" applyBorder="1" applyAlignment="1" applyProtection="1">
      <alignment horizontal="center"/>
      <protection hidden="1"/>
    </xf>
    <xf numFmtId="3" fontId="0" fillId="0" borderId="0" xfId="0" applyNumberFormat="1" applyAlignment="1">
      <alignment horizontal="center" vertical="center"/>
    </xf>
    <xf numFmtId="14" fontId="0" fillId="7" borderId="12" xfId="0" applyNumberFormat="1" applyFill="1" applyBorder="1" applyAlignment="1" applyProtection="1">
      <alignment horizontal="center"/>
      <protection locked="0"/>
    </xf>
    <xf numFmtId="0" fontId="2" fillId="2" borderId="3"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xf>
    <xf numFmtId="0" fontId="1" fillId="6" borderId="1" xfId="0" applyFont="1" applyFill="1" applyBorder="1" applyAlignment="1">
      <alignment horizontal="center"/>
    </xf>
    <xf numFmtId="0" fontId="1" fillId="8"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N19"/>
  <sheetViews>
    <sheetView showGridLines="0" tabSelected="1" workbookViewId="0"/>
  </sheetViews>
  <sheetFormatPr defaultRowHeight="15" x14ac:dyDescent="0.25"/>
  <cols>
    <col min="2" max="2" width="22.140625" customWidth="1"/>
    <col min="3" max="4" width="13.7109375" customWidth="1"/>
    <col min="5" max="5" width="15.7109375" customWidth="1"/>
    <col min="8" max="8" width="8.85546875"/>
    <col min="9" max="9" width="8.85546875" customWidth="1"/>
    <col min="10" max="11" width="8.85546875"/>
    <col min="14" max="14" width="14.140625" customWidth="1"/>
  </cols>
  <sheetData>
    <row r="1" spans="1:14" ht="15.75" thickBot="1" x14ac:dyDescent="0.3">
      <c r="A1" s="11"/>
      <c r="B1" s="11"/>
      <c r="C1" s="11"/>
      <c r="D1" s="11"/>
      <c r="E1" s="11"/>
      <c r="F1" s="11"/>
    </row>
    <row r="2" spans="1:14" ht="19.5" thickBot="1" x14ac:dyDescent="0.35">
      <c r="A2" s="11"/>
      <c r="B2" s="58" t="s">
        <v>0</v>
      </c>
      <c r="C2" s="59"/>
      <c r="D2" s="59"/>
      <c r="E2" s="60"/>
      <c r="F2" s="11"/>
      <c r="M2" s="39"/>
      <c r="N2" s="40"/>
    </row>
    <row r="3" spans="1:14" ht="18.75" x14ac:dyDescent="0.3">
      <c r="A3" s="11"/>
      <c r="B3" s="6" t="s">
        <v>1</v>
      </c>
      <c r="C3" s="13"/>
      <c r="D3" s="13"/>
      <c r="E3" s="38"/>
      <c r="F3" s="11"/>
      <c r="L3" s="26"/>
      <c r="M3" s="39"/>
      <c r="N3" s="40"/>
    </row>
    <row r="4" spans="1:14" ht="18.75" x14ac:dyDescent="0.3">
      <c r="A4" s="11"/>
      <c r="B4" s="6" t="s">
        <v>2</v>
      </c>
      <c r="C4" s="13"/>
      <c r="D4" s="13"/>
      <c r="E4" s="37"/>
      <c r="F4" s="11"/>
      <c r="I4" s="25" t="str">
        <f>E7</f>
        <v>Invalid</v>
      </c>
      <c r="L4" s="26"/>
      <c r="M4" s="39"/>
      <c r="N4" s="40"/>
    </row>
    <row r="5" spans="1:14" ht="18.75" x14ac:dyDescent="0.3">
      <c r="A5" s="11"/>
      <c r="B5" s="6" t="s">
        <v>3</v>
      </c>
      <c r="C5" s="13"/>
      <c r="D5" s="13"/>
      <c r="E5" s="38"/>
      <c r="F5" s="11"/>
      <c r="L5" s="26"/>
      <c r="M5" s="39"/>
      <c r="N5" s="40"/>
    </row>
    <row r="6" spans="1:14" ht="18.75" x14ac:dyDescent="0.3">
      <c r="A6" s="11"/>
      <c r="B6" s="6" t="s">
        <v>4</v>
      </c>
      <c r="C6" s="13"/>
      <c r="D6" s="13"/>
      <c r="E6" s="57"/>
      <c r="F6" s="11"/>
    </row>
    <row r="7" spans="1:14" ht="19.5" thickBot="1" x14ac:dyDescent="0.35">
      <c r="A7" s="11"/>
      <c r="B7" s="7" t="s">
        <v>5</v>
      </c>
      <c r="C7" s="14"/>
      <c r="D7" s="14"/>
      <c r="E7" s="28" t="str">
        <f>IF(SUM(D10:D13)&gt;0,"Invalid","Valid")</f>
        <v>Invalid</v>
      </c>
      <c r="F7" s="11"/>
      <c r="I7" s="26"/>
    </row>
    <row r="8" spans="1:14" ht="15.75" thickBot="1" x14ac:dyDescent="0.3">
      <c r="A8" s="11"/>
      <c r="B8" s="11"/>
      <c r="C8" s="11"/>
      <c r="D8" s="11"/>
      <c r="E8" s="11"/>
      <c r="F8" s="11"/>
    </row>
    <row r="9" spans="1:14" ht="18.75" x14ac:dyDescent="0.3">
      <c r="A9" s="11"/>
      <c r="B9" s="8" t="s">
        <v>6</v>
      </c>
      <c r="C9" s="12"/>
      <c r="D9" s="9" t="s">
        <v>7</v>
      </c>
      <c r="E9" s="10" t="s">
        <v>8</v>
      </c>
      <c r="F9" s="11"/>
    </row>
    <row r="10" spans="1:14" x14ac:dyDescent="0.25">
      <c r="A10" s="11"/>
      <c r="B10" s="15" t="s">
        <v>9</v>
      </c>
      <c r="C10" s="13"/>
      <c r="D10" s="27">
        <f>Validations!E6</f>
        <v>3</v>
      </c>
      <c r="E10" s="29" t="str">
        <f t="shared" ref="E10:E13" si="0">IF(D10=0,"Valid","Invalid")</f>
        <v>Invalid</v>
      </c>
      <c r="F10" s="11"/>
    </row>
    <row r="11" spans="1:14" x14ac:dyDescent="0.25">
      <c r="A11" s="11"/>
      <c r="B11" s="15" t="s">
        <v>10</v>
      </c>
      <c r="C11" s="13"/>
      <c r="D11" s="54">
        <f>Validations!E13</f>
        <v>4194300</v>
      </c>
      <c r="E11" s="29" t="str">
        <f t="shared" ref="E11" si="1">IF(D11=0,"Valid","Invalid")</f>
        <v>Invalid</v>
      </c>
      <c r="F11" s="11"/>
    </row>
    <row r="12" spans="1:14" x14ac:dyDescent="0.25">
      <c r="A12" s="11"/>
      <c r="B12" s="15" t="s">
        <v>11</v>
      </c>
      <c r="C12" s="13"/>
      <c r="D12" s="54">
        <f>Validations!E31</f>
        <v>9437175</v>
      </c>
      <c r="E12" s="29" t="str">
        <f t="shared" ref="E12" si="2">IF(D12=0,"Valid","Invalid")</f>
        <v>Invalid</v>
      </c>
      <c r="F12" s="11"/>
    </row>
    <row r="13" spans="1:14" ht="15.75" thickBot="1" x14ac:dyDescent="0.3">
      <c r="A13" s="11"/>
      <c r="B13" s="16" t="s">
        <v>136</v>
      </c>
      <c r="C13" s="14"/>
      <c r="D13" s="55">
        <f>Validations!E36</f>
        <v>1048576</v>
      </c>
      <c r="E13" s="28" t="str">
        <f t="shared" si="0"/>
        <v>Invalid</v>
      </c>
      <c r="F13" s="11"/>
    </row>
    <row r="14" spans="1:14" x14ac:dyDescent="0.25">
      <c r="A14" s="11"/>
      <c r="B14" s="11"/>
      <c r="C14" s="11"/>
      <c r="D14" s="11"/>
      <c r="E14" s="11"/>
      <c r="F14" s="11"/>
    </row>
    <row r="15" spans="1:14" x14ac:dyDescent="0.25">
      <c r="A15" s="11"/>
      <c r="B15" s="11"/>
      <c r="C15" s="11"/>
      <c r="D15" s="11"/>
      <c r="E15" s="11"/>
      <c r="F15" s="11"/>
    </row>
    <row r="19" spans="5:5" x14ac:dyDescent="0.25">
      <c r="E19" s="26"/>
    </row>
  </sheetData>
  <sheetProtection algorithmName="SHA-512" hashValue="tKgGYsYfScz+Vih1J8ZbfnJ5h2W73Eo6+gwUfw7d5cCyGY+v7vt692YKX89zVjh+V3N8LXWEU+y4jczT1lhauA==" saltValue="lk8IdSBrn9Pj7PkqKXpnAQ==" spinCount="100000" sheet="1" objects="1" scenarios="1"/>
  <mergeCells count="1">
    <mergeCell ref="B2:E2"/>
  </mergeCells>
  <dataValidations count="1">
    <dataValidation type="list" allowBlank="1" showInputMessage="1" showErrorMessage="1" sqref="E4" xr:uid="{00000000-0002-0000-0000-000000000000}">
      <formula1>"Core,Broker"</formula1>
    </dataValidation>
  </dataValidation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2:B29"/>
  <sheetViews>
    <sheetView zoomScaleNormal="100" workbookViewId="0"/>
  </sheetViews>
  <sheetFormatPr defaultRowHeight="15" x14ac:dyDescent="0.25"/>
  <cols>
    <col min="1" max="1" width="26.140625" customWidth="1"/>
    <col min="2" max="2" width="134.85546875" customWidth="1"/>
  </cols>
  <sheetData>
    <row r="2" spans="1:2" ht="15" customHeight="1" x14ac:dyDescent="0.25">
      <c r="A2" s="61" t="s">
        <v>12</v>
      </c>
      <c r="B2" s="61"/>
    </row>
    <row r="3" spans="1:2" ht="15" customHeight="1" x14ac:dyDescent="0.25">
      <c r="A3" s="24" t="s">
        <v>1</v>
      </c>
      <c r="B3" s="18" t="s">
        <v>128</v>
      </c>
    </row>
    <row r="4" spans="1:2" ht="15" customHeight="1" x14ac:dyDescent="0.25">
      <c r="A4" s="24" t="s">
        <v>2</v>
      </c>
      <c r="B4" s="18" t="s">
        <v>110</v>
      </c>
    </row>
    <row r="5" spans="1:2" ht="15" customHeight="1" x14ac:dyDescent="0.25">
      <c r="A5" s="24" t="s">
        <v>3</v>
      </c>
      <c r="B5" s="18" t="s">
        <v>111</v>
      </c>
    </row>
    <row r="6" spans="1:2" ht="15" customHeight="1" x14ac:dyDescent="0.25">
      <c r="A6" s="24" t="s">
        <v>4</v>
      </c>
      <c r="B6" s="18" t="s">
        <v>134</v>
      </c>
    </row>
    <row r="7" spans="1:2" ht="15" customHeight="1" x14ac:dyDescent="0.25">
      <c r="A7" s="24" t="s">
        <v>5</v>
      </c>
      <c r="B7" s="18" t="s">
        <v>13</v>
      </c>
    </row>
    <row r="8" spans="1:2" ht="15" customHeight="1" x14ac:dyDescent="0.25">
      <c r="A8" s="1"/>
      <c r="B8" s="1"/>
    </row>
    <row r="9" spans="1:2" ht="15" customHeight="1" x14ac:dyDescent="0.25">
      <c r="A9" s="62" t="s">
        <v>10</v>
      </c>
      <c r="B9" s="62"/>
    </row>
    <row r="10" spans="1:2" ht="15" customHeight="1" x14ac:dyDescent="0.25">
      <c r="A10" s="19" t="s">
        <v>67</v>
      </c>
      <c r="B10" s="20" t="s">
        <v>112</v>
      </c>
    </row>
    <row r="11" spans="1:2" ht="15" customHeight="1" x14ac:dyDescent="0.25">
      <c r="A11" s="19" t="s">
        <v>15</v>
      </c>
      <c r="B11" s="20" t="s">
        <v>113</v>
      </c>
    </row>
    <row r="12" spans="1:2" ht="15" customHeight="1" x14ac:dyDescent="0.25">
      <c r="A12" s="19" t="s">
        <v>16</v>
      </c>
      <c r="B12" s="20" t="s">
        <v>114</v>
      </c>
    </row>
    <row r="13" spans="1:2" ht="15" customHeight="1" x14ac:dyDescent="0.25">
      <c r="A13" s="19" t="s">
        <v>17</v>
      </c>
      <c r="B13" s="20" t="s">
        <v>18</v>
      </c>
    </row>
    <row r="14" spans="1:2" ht="15" customHeight="1" x14ac:dyDescent="0.25">
      <c r="A14" s="1"/>
      <c r="B14" s="1"/>
    </row>
    <row r="15" spans="1:2" ht="15" customHeight="1" x14ac:dyDescent="0.25">
      <c r="A15" s="61" t="s">
        <v>20</v>
      </c>
      <c r="B15" s="61"/>
    </row>
    <row r="16" spans="1:2" ht="15" customHeight="1" x14ac:dyDescent="0.25">
      <c r="A16" s="21" t="s">
        <v>21</v>
      </c>
      <c r="B16" s="18" t="s">
        <v>115</v>
      </c>
    </row>
    <row r="17" spans="1:2" ht="15" customHeight="1" x14ac:dyDescent="0.25">
      <c r="A17" s="21" t="s">
        <v>14</v>
      </c>
      <c r="B17" s="18" t="s">
        <v>116</v>
      </c>
    </row>
    <row r="18" spans="1:2" ht="15" customHeight="1" x14ac:dyDescent="0.25">
      <c r="A18" s="21" t="s">
        <v>22</v>
      </c>
      <c r="B18" s="18" t="s">
        <v>117</v>
      </c>
    </row>
    <row r="19" spans="1:2" ht="128.25" customHeight="1" x14ac:dyDescent="0.25">
      <c r="A19" s="22" t="s">
        <v>23</v>
      </c>
      <c r="B19" s="33" t="s">
        <v>118</v>
      </c>
    </row>
    <row r="20" spans="1:2" x14ac:dyDescent="0.25">
      <c r="A20" s="22" t="s">
        <v>19</v>
      </c>
      <c r="B20" s="35" t="s">
        <v>119</v>
      </c>
    </row>
    <row r="21" spans="1:2" ht="154.5" customHeight="1" x14ac:dyDescent="0.25">
      <c r="A21" s="22" t="s">
        <v>24</v>
      </c>
      <c r="B21" s="33" t="s">
        <v>132</v>
      </c>
    </row>
    <row r="22" spans="1:2" ht="57" customHeight="1" x14ac:dyDescent="0.25">
      <c r="A22" s="22" t="s">
        <v>25</v>
      </c>
      <c r="B22" s="33" t="s">
        <v>120</v>
      </c>
    </row>
    <row r="23" spans="1:2" ht="78.75" customHeight="1" x14ac:dyDescent="0.25">
      <c r="A23" s="22" t="s">
        <v>26</v>
      </c>
      <c r="B23" s="33" t="s">
        <v>121</v>
      </c>
    </row>
    <row r="24" spans="1:2" ht="37.5" customHeight="1" x14ac:dyDescent="0.25">
      <c r="A24" s="22" t="s">
        <v>27</v>
      </c>
      <c r="B24" s="33" t="s">
        <v>122</v>
      </c>
    </row>
    <row r="25" spans="1:2" ht="15" customHeight="1" x14ac:dyDescent="0.25">
      <c r="A25" s="21" t="s">
        <v>17</v>
      </c>
      <c r="B25" s="18" t="s">
        <v>18</v>
      </c>
    </row>
    <row r="27" spans="1:2" x14ac:dyDescent="0.25">
      <c r="A27" s="62" t="s">
        <v>136</v>
      </c>
      <c r="B27" s="62"/>
    </row>
    <row r="28" spans="1:2" x14ac:dyDescent="0.25">
      <c r="A28" s="19" t="s">
        <v>137</v>
      </c>
      <c r="B28" s="20" t="s">
        <v>140</v>
      </c>
    </row>
    <row r="29" spans="1:2" x14ac:dyDescent="0.25">
      <c r="A29" s="19" t="s">
        <v>141</v>
      </c>
      <c r="B29" s="20" t="s">
        <v>142</v>
      </c>
    </row>
  </sheetData>
  <sheetProtection algorithmName="SHA-512" hashValue="VjlAQIZemG2LkLQCZZubQnO+N/+mKCst1qhqxN/uF+ku2GS9HksJs/u4oLHLEky1lYJ9LfK5Ms1vnuUSjGLhOQ==" saltValue="04EB8y3gjGHh5ZA9kfGc3g==" spinCount="100000" sheet="1" objects="1" scenarios="1"/>
  <mergeCells count="4">
    <mergeCell ref="A2:B2"/>
    <mergeCell ref="A9:B9"/>
    <mergeCell ref="A15:B15"/>
    <mergeCell ref="A27:B27"/>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F39"/>
  <sheetViews>
    <sheetView zoomScale="85" zoomScaleNormal="85" workbookViewId="0">
      <pane ySplit="1" topLeftCell="A2" activePane="bottomLeft" state="frozen"/>
      <selection pane="bottomLeft"/>
    </sheetView>
  </sheetViews>
  <sheetFormatPr defaultColWidth="8.7109375" defaultRowHeight="15" x14ac:dyDescent="0.25"/>
  <cols>
    <col min="1" max="1" width="28.42578125" style="41" customWidth="1"/>
    <col min="2" max="2" width="8.85546875" style="42" customWidth="1"/>
    <col min="3" max="3" width="20.85546875" style="41" customWidth="1"/>
    <col min="4" max="4" width="169.85546875" style="41" bestFit="1" customWidth="1"/>
    <col min="5" max="5" width="14.7109375" style="49" customWidth="1"/>
    <col min="6" max="8" width="8.7109375" style="41"/>
    <col min="9" max="11" width="8.42578125" style="41" customWidth="1"/>
    <col min="12" max="16384" width="8.7109375" style="41"/>
  </cols>
  <sheetData>
    <row r="1" spans="1:5" ht="15.75" x14ac:dyDescent="0.25">
      <c r="A1" s="4" t="s">
        <v>6</v>
      </c>
      <c r="B1" s="5" t="s">
        <v>28</v>
      </c>
      <c r="C1" s="5" t="s">
        <v>29</v>
      </c>
      <c r="D1" s="5" t="s">
        <v>30</v>
      </c>
      <c r="E1" s="36" t="s">
        <v>7</v>
      </c>
    </row>
    <row r="2" spans="1:5" x14ac:dyDescent="0.25">
      <c r="A2" s="41" t="s">
        <v>12</v>
      </c>
      <c r="B2" s="42" t="s">
        <v>125</v>
      </c>
      <c r="C2" t="s">
        <v>1</v>
      </c>
      <c r="D2" s="50" t="s">
        <v>126</v>
      </c>
      <c r="E2" s="42">
        <f>IF(ISNUMBER(Cover!E3),0,1)</f>
        <v>1</v>
      </c>
    </row>
    <row r="3" spans="1:5" x14ac:dyDescent="0.25">
      <c r="A3" s="41" t="s">
        <v>12</v>
      </c>
      <c r="B3" s="42" t="s">
        <v>31</v>
      </c>
      <c r="C3" s="41" t="s">
        <v>2</v>
      </c>
      <c r="D3" s="43" t="s">
        <v>32</v>
      </c>
      <c r="E3" s="44">
        <f>IF(Cover!E4="",1,0)</f>
        <v>1</v>
      </c>
    </row>
    <row r="4" spans="1:5" x14ac:dyDescent="0.25">
      <c r="A4" s="41" t="s">
        <v>12</v>
      </c>
      <c r="B4" s="42" t="s">
        <v>33</v>
      </c>
      <c r="C4" s="41" t="s">
        <v>3</v>
      </c>
      <c r="D4" s="43" t="s">
        <v>123</v>
      </c>
      <c r="E4" s="44">
        <f>IF(Cover!E4="Broker",IF(Cover!E5="", 1,0),0)</f>
        <v>0</v>
      </c>
    </row>
    <row r="5" spans="1:5" ht="15.75" thickBot="1" x14ac:dyDescent="0.3">
      <c r="A5" s="41" t="s">
        <v>12</v>
      </c>
      <c r="B5" s="42" t="s">
        <v>127</v>
      </c>
      <c r="C5" t="s">
        <v>4</v>
      </c>
      <c r="D5" s="50" t="s">
        <v>133</v>
      </c>
      <c r="E5" s="44">
        <f>IF(ISNUMBER(Cover!E6),0,1)</f>
        <v>1</v>
      </c>
    </row>
    <row r="6" spans="1:5" ht="15.75" thickBot="1" x14ac:dyDescent="0.3">
      <c r="E6" s="45">
        <f>SUM(E2:E5)</f>
        <v>3</v>
      </c>
    </row>
    <row r="8" spans="1:5" x14ac:dyDescent="0.25">
      <c r="A8" s="41" t="s">
        <v>10</v>
      </c>
      <c r="B8" s="42" t="s">
        <v>34</v>
      </c>
      <c r="C8" s="41" t="s">
        <v>67</v>
      </c>
      <c r="D8" s="43" t="str">
        <f>CONCATENATE("Value doesn't exist in ",A8," sheet ",C8," column.")</f>
        <v>Value doesn't exist in Premium And Exposure sheet Quarter column.</v>
      </c>
      <c r="E8" s="44">
        <f>SUMPRODUCT(--(ISNA(MATCH(pe_acc_qtr_data, pe_acc_qtr_lu,0))))</f>
        <v>1048575</v>
      </c>
    </row>
    <row r="9" spans="1:5" x14ac:dyDescent="0.25">
      <c r="A9" s="41" t="s">
        <v>10</v>
      </c>
      <c r="B9" s="42" t="s">
        <v>35</v>
      </c>
      <c r="C9" s="41" t="s">
        <v>15</v>
      </c>
      <c r="D9" s="43" t="str">
        <f>CONCATENATE("Value doesn't exist in ",A9," sheet ",C9," column.")</f>
        <v>Value doesn't exist in Premium And Exposure sheet PeMeasureID column.</v>
      </c>
      <c r="E9" s="44">
        <f>SUMPRODUCT(--(ISNA(MATCH(pe_measure_data, pe_measure_lu, 0))))</f>
        <v>1048575</v>
      </c>
    </row>
    <row r="10" spans="1:5" x14ac:dyDescent="0.25">
      <c r="A10" s="41" t="s">
        <v>10</v>
      </c>
      <c r="B10" s="42" t="s">
        <v>36</v>
      </c>
      <c r="C10" s="41" t="s">
        <v>16</v>
      </c>
      <c r="D10" s="43" t="str">
        <f>CONCATENATE("Value doesn't exist in ",A10," sheet ",C10," column.")</f>
        <v>Value doesn't exist in Premium And Exposure sheet CoverTypeID column.</v>
      </c>
      <c r="E10" s="44">
        <f>SUMPRODUCT(--(ISNA(MATCH(pe_cover_type_data, pe_cover_type_lu, 0))))</f>
        <v>1048575</v>
      </c>
    </row>
    <row r="11" spans="1:5" x14ac:dyDescent="0.25">
      <c r="A11" s="41" t="s">
        <v>10</v>
      </c>
      <c r="B11" s="42" t="s">
        <v>37</v>
      </c>
      <c r="C11" s="41" t="s">
        <v>17</v>
      </c>
      <c r="D11" s="43" t="s">
        <v>38</v>
      </c>
      <c r="E11" s="44">
        <f>SUMPRODUCT( --(NOT(ISNUMBER(pe_value_data))) )</f>
        <v>1048575</v>
      </c>
    </row>
    <row r="12" spans="1:5" ht="15.75" thickBot="1" x14ac:dyDescent="0.3">
      <c r="A12" s="41" t="s">
        <v>10</v>
      </c>
      <c r="B12" s="42" t="s">
        <v>39</v>
      </c>
      <c r="D12" s="43" t="str">
        <f>CONCATENATE("Missing data points in ",A12," sheet.")</f>
        <v>Missing data points in Premium And Exposure sheet.</v>
      </c>
      <c r="E12" s="44">
        <f>IF((ROWS(pe_acc_qtr_data)+ROWS(pe_cover_type_data)+ROWS(pe_measure_data)+ROWS(pe_value_data))/ROWS(pe_acc_qtr_data)&lt;&gt;4,1,0)</f>
        <v>0</v>
      </c>
    </row>
    <row r="13" spans="1:5" ht="15.75" thickBot="1" x14ac:dyDescent="0.3">
      <c r="E13" s="46">
        <f>SUM(E8:E12)</f>
        <v>4194300</v>
      </c>
    </row>
    <row r="14" spans="1:5" ht="15" customHeight="1" x14ac:dyDescent="0.25">
      <c r="E14" s="47"/>
    </row>
    <row r="15" spans="1:5" x14ac:dyDescent="0.25">
      <c r="A15" s="41" t="s">
        <v>11</v>
      </c>
      <c r="B15" s="42" t="s">
        <v>34</v>
      </c>
      <c r="C15" s="41" t="s">
        <v>41</v>
      </c>
      <c r="D15" s="43" t="str">
        <f t="shared" ref="D15:D27" si="0">CONCATENATE("Value doesn't exist in ",A15," sheet ",C15," column.")</f>
        <v>Value doesn't exist in Historic Settled Claims sheet Settled Quarter column.</v>
      </c>
      <c r="E15" s="44">
        <f>SUMPRODUCT(--(ISNA(MATCH(set_setqtr_data, set_setqtr_lu,0))))</f>
        <v>1048575</v>
      </c>
    </row>
    <row r="16" spans="1:5" x14ac:dyDescent="0.25">
      <c r="A16" s="41" t="s">
        <v>11</v>
      </c>
      <c r="B16" s="42" t="s">
        <v>35</v>
      </c>
      <c r="C16" s="41" t="s">
        <v>42</v>
      </c>
      <c r="D16" s="43" t="s">
        <v>43</v>
      </c>
      <c r="E16" s="44">
        <f>SUMPRODUCT(--(ISNA(MATCH(set_acc_qtr_data, set_qtr_lu,0))))</f>
        <v>1048575</v>
      </c>
    </row>
    <row r="17" spans="1:6" x14ac:dyDescent="0.25">
      <c r="A17" s="41" t="s">
        <v>11</v>
      </c>
      <c r="B17" s="42" t="s">
        <v>35</v>
      </c>
      <c r="C17" s="41" t="s">
        <v>42</v>
      </c>
      <c r="D17" s="43" t="s">
        <v>108</v>
      </c>
      <c r="E17" s="51">
        <f t="array" ref="E17">SUM(('Historic Settled Claims'!B:B&gt;'Historic Settled Claims'!C:C)*1)</f>
        <v>0</v>
      </c>
    </row>
    <row r="18" spans="1:6" x14ac:dyDescent="0.25">
      <c r="A18" s="41" t="s">
        <v>11</v>
      </c>
      <c r="B18" s="42" t="s">
        <v>36</v>
      </c>
      <c r="C18" s="41" t="s">
        <v>44</v>
      </c>
      <c r="D18" s="43" t="s">
        <v>43</v>
      </c>
      <c r="E18" s="44">
        <f>SUMPRODUCT(--(ISNA(MATCH(set_rep_qtr_data, set_qtr_lu,0))))</f>
        <v>1048575</v>
      </c>
    </row>
    <row r="19" spans="1:6" x14ac:dyDescent="0.25">
      <c r="A19" s="41" t="s">
        <v>11</v>
      </c>
      <c r="B19" s="42" t="s">
        <v>36</v>
      </c>
      <c r="C19" s="41" t="s">
        <v>44</v>
      </c>
      <c r="D19" s="43" t="s">
        <v>109</v>
      </c>
      <c r="E19" s="51">
        <f t="array" ref="E19">SUM(('Historic Settled Claims'!C:C&gt;'Historic Settled Claims'!A:A)*1)</f>
        <v>0</v>
      </c>
    </row>
    <row r="20" spans="1:6" x14ac:dyDescent="0.25">
      <c r="A20" s="41" t="s">
        <v>11</v>
      </c>
      <c r="B20" s="42" t="s">
        <v>37</v>
      </c>
      <c r="C20" s="41" t="s">
        <v>23</v>
      </c>
      <c r="D20" s="43" t="str">
        <f t="shared" si="0"/>
        <v>Value doesn't exist in Historic Settled Claims sheet HsMeasureID column.</v>
      </c>
      <c r="E20" s="44">
        <f>SUMPRODUCT(--(ISNA(MATCH(set_measure_data, set_measure_lu,0))))</f>
        <v>1048575</v>
      </c>
    </row>
    <row r="21" spans="1:6" x14ac:dyDescent="0.25">
      <c r="A21" s="41" t="s">
        <v>11</v>
      </c>
      <c r="B21" s="42" t="s">
        <v>40</v>
      </c>
      <c r="C21" s="41" t="s">
        <v>19</v>
      </c>
      <c r="D21" s="43" t="str">
        <f t="shared" si="0"/>
        <v>Value doesn't exist in Historic Settled Claims sheet ClaimTypeID column.</v>
      </c>
      <c r="E21" s="44">
        <f>SUMPRODUCT(--(ISNA(MATCH(set_claim_type_data, set_claim_type_lu,0))))</f>
        <v>1048575</v>
      </c>
    </row>
    <row r="22" spans="1:6" x14ac:dyDescent="0.25">
      <c r="A22" s="41" t="s">
        <v>11</v>
      </c>
      <c r="B22" s="42" t="s">
        <v>45</v>
      </c>
      <c r="C22" s="41" t="s">
        <v>46</v>
      </c>
      <c r="D22" s="43" t="str">
        <f t="shared" si="0"/>
        <v>Value doesn't exist in Historic Settled Claims sheet SettledChannelID column.</v>
      </c>
      <c r="E22" s="44">
        <f>SUMPRODUCT(--(ISNA(MATCH(set_chan_data, set_chan_lu,0))))</f>
        <v>1048575</v>
      </c>
    </row>
    <row r="23" spans="1:6" x14ac:dyDescent="0.25">
      <c r="A23" s="41" t="s">
        <v>11</v>
      </c>
      <c r="B23" s="42" t="s">
        <v>47</v>
      </c>
      <c r="C23" s="41" t="s">
        <v>25</v>
      </c>
      <c r="D23" s="43" t="str">
        <f t="shared" si="0"/>
        <v>Value doesn't exist in Historic Settled Claims sheet SettledCostBandID column.</v>
      </c>
      <c r="E23" s="44">
        <f>SUMPRODUCT(--(ISNA(MATCH(set_band_data, set_band_lu,0))))</f>
        <v>1048575</v>
      </c>
    </row>
    <row r="24" spans="1:6" x14ac:dyDescent="0.25">
      <c r="A24" s="41" t="s">
        <v>11</v>
      </c>
      <c r="B24" s="42" t="s">
        <v>47</v>
      </c>
      <c r="C24" s="41" t="s">
        <v>25</v>
      </c>
      <c r="D24" s="43" t="s">
        <v>107</v>
      </c>
      <c r="E24" s="44">
        <f xml:space="preserve"> SUM(  COUNTIFS('Historic Settled Claims'!$E:$E,3,'Historic Settled Claims'!$G:$G,"=17"), COUNTIFS('Historic Settled Claims'!$E:$E,"&gt;3",'Historic Settled Claims'!$G:$G,"&lt;&gt;17"))</f>
        <v>0</v>
      </c>
      <c r="F24" s="42"/>
    </row>
    <row r="25" spans="1:6" x14ac:dyDescent="0.25">
      <c r="A25" s="41" t="s">
        <v>11</v>
      </c>
      <c r="B25" s="42" t="s">
        <v>48</v>
      </c>
      <c r="C25" s="41" t="s">
        <v>26</v>
      </c>
      <c r="D25" s="43" t="str">
        <f t="shared" si="0"/>
        <v>Value doesn't exist in Historic Settled Claims sheet CompensationBandID column.</v>
      </c>
      <c r="E25" s="44">
        <f>SUMPRODUCT(--(ISNA(MATCH(set_compband_data, set_compband_lu,0))))</f>
        <v>0</v>
      </c>
      <c r="F25" s="42"/>
    </row>
    <row r="26" spans="1:6" x14ac:dyDescent="0.25">
      <c r="A26" s="41" t="s">
        <v>11</v>
      </c>
      <c r="B26" s="42" t="s">
        <v>48</v>
      </c>
      <c r="C26" s="41" t="s">
        <v>26</v>
      </c>
      <c r="D26" s="43" t="s">
        <v>106</v>
      </c>
      <c r="E26" s="44">
        <f xml:space="preserve"> SUM(  COUNTIFS('Historic Settled Claims'!$E:$E,3,'Historic Settled Claims'!$H:$H,"=17"),  COUNTIFS('Historic Settled Claims'!$E:$E,"&gt;3",'Historic Settled Claims'!$H:$H, "&gt;0", 'Historic Settled Claims'!$H:$H, "&lt;17"))</f>
        <v>0</v>
      </c>
    </row>
    <row r="27" spans="1:6" x14ac:dyDescent="0.25">
      <c r="A27" s="41" t="s">
        <v>11</v>
      </c>
      <c r="B27" s="42" t="s">
        <v>49</v>
      </c>
      <c r="C27" s="41" t="s">
        <v>27</v>
      </c>
      <c r="D27" s="43" t="str">
        <f t="shared" si="0"/>
        <v>Value doesn't exist in Historic Settled Claims sheet JudicialGuidelineID column.</v>
      </c>
      <c r="E27" s="44">
        <f>SUMPRODUCT(--(ISNA(MATCH(set_judicial_data, set_judicial_lu,0))))</f>
        <v>1048575</v>
      </c>
      <c r="F27" s="42"/>
    </row>
    <row r="28" spans="1:6" x14ac:dyDescent="0.25">
      <c r="A28" s="41" t="s">
        <v>11</v>
      </c>
      <c r="B28" s="42" t="s">
        <v>49</v>
      </c>
      <c r="C28" s="41" t="s">
        <v>27</v>
      </c>
      <c r="D28" s="43" t="s">
        <v>124</v>
      </c>
      <c r="E28" s="44">
        <f xml:space="preserve"> SUM(  COUNTIFS('Historic Settled Claims'!$E:$E,3,'Historic Settled Claims'!$I:$I,"&gt;2"),  COUNTIFS('Historic Settled Claims'!$E:$E,"&gt;3",'Historic Settled Claims'!$I:$I, "&lt;&gt;3"))</f>
        <v>0</v>
      </c>
      <c r="F28" s="42"/>
    </row>
    <row r="29" spans="1:6" x14ac:dyDescent="0.25">
      <c r="A29" s="41" t="s">
        <v>11</v>
      </c>
      <c r="B29" s="42" t="s">
        <v>50</v>
      </c>
      <c r="C29" s="41" t="s">
        <v>17</v>
      </c>
      <c r="D29" s="43" t="s">
        <v>38</v>
      </c>
      <c r="E29" s="44">
        <f>SUMPRODUCT( --(NOT(ISNUMBER(set_value_data))) )</f>
        <v>1048575</v>
      </c>
    </row>
    <row r="30" spans="1:6" ht="15.75" thickBot="1" x14ac:dyDescent="0.3">
      <c r="A30" s="41" t="s">
        <v>11</v>
      </c>
      <c r="B30" s="42" t="s">
        <v>39</v>
      </c>
      <c r="D30" s="43" t="str">
        <f>CONCATENATE("Missing data points in ",A30," sheet.")</f>
        <v>Missing data points in Historic Settled Claims sheet.</v>
      </c>
      <c r="E30" s="44">
        <f>IF((ROWS(set_setqtr_data)+ROWS(set_acc_qtr_data)+ROWS(set_rep_qtr_data)+ROWS(set_measure_data)+ROWS(set_claim_type_data)+ROWS(set_chan_data)+ROWS(set_band_data)+ROWS(set_compband_data)+ROWS(set_judicial_data)+ROWS(set_value_data))/ROWS(set_acc_qtr_data)&lt;&gt;10,1,0)</f>
        <v>0</v>
      </c>
    </row>
    <row r="31" spans="1:6" ht="15.75" thickBot="1" x14ac:dyDescent="0.3">
      <c r="E31" s="46">
        <f>SUM(E15:E30)</f>
        <v>9437175</v>
      </c>
    </row>
    <row r="32" spans="1:6" x14ac:dyDescent="0.25">
      <c r="E32" s="48"/>
    </row>
    <row r="33" spans="1:6" x14ac:dyDescent="0.25">
      <c r="A33" s="41" t="s">
        <v>136</v>
      </c>
      <c r="B33" s="42" t="s">
        <v>34</v>
      </c>
      <c r="C33" s="41" t="s">
        <v>137</v>
      </c>
      <c r="D33" s="43" t="s">
        <v>140</v>
      </c>
      <c r="E33" s="44" cm="1">
        <f t="array" ref="E33">SUMPRODUCT(--(ISNA(MATCH(na_datasetid_data, na_DataSetID_lu,0))))</f>
        <v>1048575</v>
      </c>
    </row>
    <row r="34" spans="1:6" x14ac:dyDescent="0.25">
      <c r="A34" s="41" t="s">
        <v>136</v>
      </c>
      <c r="B34" s="42" t="s">
        <v>35</v>
      </c>
      <c r="C34" s="41" t="s">
        <v>141</v>
      </c>
      <c r="D34" s="43" t="s">
        <v>142</v>
      </c>
      <c r="E34" s="44" cm="1">
        <f t="array" ref="E34">IF(MAX(LEN(na_comment))&gt;3900,1,IF(MIN(LEN(na_comment))&lt;1,1,0))</f>
        <v>1</v>
      </c>
      <c r="F34" s="56"/>
    </row>
    <row r="35" spans="1:6" ht="15.75" thickBot="1" x14ac:dyDescent="0.3">
      <c r="A35" s="41" t="s">
        <v>136</v>
      </c>
      <c r="B35" s="42" t="s">
        <v>39</v>
      </c>
      <c r="D35" s="43" t="s">
        <v>143</v>
      </c>
      <c r="E35" s="44">
        <f>IF((ROWS(na_datasetid_data)+ROWS(na_comment))/ROWS(na_datasetid_data)&lt;&gt;2,1,0)</f>
        <v>0</v>
      </c>
    </row>
    <row r="36" spans="1:6" ht="15.75" thickBot="1" x14ac:dyDescent="0.3">
      <c r="E36" s="46">
        <f>SUM(E33:E35)</f>
        <v>1048576</v>
      </c>
    </row>
    <row r="37" spans="1:6" x14ac:dyDescent="0.25">
      <c r="E37" s="56"/>
    </row>
    <row r="39" spans="1:6" x14ac:dyDescent="0.25">
      <c r="E39" s="56"/>
    </row>
  </sheetData>
  <sheetProtection algorithmName="SHA-512" hashValue="DmapeOoFp+H2WAD7KS0HikrrObXRHx0imEzSIdBu3ft7eAb93PyXchQI2VupJgpY9bADICKY8dHRVjBCSi8eAg==" saltValue="xBRqMur4zKFPagz9mlVnQA=="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M59"/>
  <sheetViews>
    <sheetView zoomScale="85" zoomScaleNormal="85" workbookViewId="0">
      <pane ySplit="1" topLeftCell="A2" activePane="bottomLeft" state="frozen"/>
      <selection pane="bottomLeft"/>
    </sheetView>
  </sheetViews>
  <sheetFormatPr defaultRowHeight="15" x14ac:dyDescent="0.25"/>
  <cols>
    <col min="1" max="4" width="18.140625" style="17" customWidth="1"/>
    <col min="5" max="6" width="7.7109375" customWidth="1"/>
    <col min="7" max="7" width="17.5703125" bestFit="1" customWidth="1"/>
    <col min="8" max="8" width="7.7109375" customWidth="1"/>
    <col min="9" max="9" width="14" bestFit="1" customWidth="1"/>
    <col min="10" max="10" width="22.85546875" bestFit="1" customWidth="1"/>
    <col min="11" max="11" width="7.7109375" customWidth="1"/>
    <col min="12" max="12" width="13.42578125" bestFit="1" customWidth="1"/>
    <col min="13" max="13" width="21.85546875" style="2" bestFit="1" customWidth="1"/>
  </cols>
  <sheetData>
    <row r="1" spans="1:13" ht="15.75" x14ac:dyDescent="0.25">
      <c r="A1" s="30" t="s">
        <v>67</v>
      </c>
      <c r="B1" s="30" t="s">
        <v>15</v>
      </c>
      <c r="C1" s="31" t="s">
        <v>16</v>
      </c>
      <c r="D1" s="32" t="s">
        <v>17</v>
      </c>
      <c r="G1" s="30" t="s">
        <v>67</v>
      </c>
      <c r="I1" s="30" t="s">
        <v>15</v>
      </c>
      <c r="J1" s="30" t="s">
        <v>51</v>
      </c>
      <c r="L1" s="31" t="s">
        <v>16</v>
      </c>
      <c r="M1" s="31" t="s">
        <v>52</v>
      </c>
    </row>
    <row r="2" spans="1:13" x14ac:dyDescent="0.25">
      <c r="G2" s="3">
        <v>201203</v>
      </c>
      <c r="I2" s="3">
        <v>1</v>
      </c>
      <c r="J2" s="3" t="s">
        <v>53</v>
      </c>
      <c r="L2" s="3">
        <v>1</v>
      </c>
      <c r="M2" s="3" t="s">
        <v>54</v>
      </c>
    </row>
    <row r="3" spans="1:13" x14ac:dyDescent="0.25">
      <c r="G3" s="3">
        <v>201206</v>
      </c>
      <c r="I3" s="3">
        <v>2</v>
      </c>
      <c r="J3" s="3" t="s">
        <v>55</v>
      </c>
      <c r="L3" s="3">
        <v>2</v>
      </c>
      <c r="M3" s="3" t="s">
        <v>56</v>
      </c>
    </row>
    <row r="4" spans="1:13" x14ac:dyDescent="0.25">
      <c r="G4" s="3">
        <v>201209</v>
      </c>
      <c r="I4" s="3">
        <v>3</v>
      </c>
      <c r="J4" s="3" t="s">
        <v>57</v>
      </c>
      <c r="L4" s="3">
        <v>3</v>
      </c>
      <c r="M4" s="3" t="s">
        <v>58</v>
      </c>
    </row>
    <row r="5" spans="1:13" x14ac:dyDescent="0.25">
      <c r="G5" s="3">
        <v>201212</v>
      </c>
      <c r="I5" s="3">
        <v>4</v>
      </c>
      <c r="J5" s="3" t="s">
        <v>59</v>
      </c>
    </row>
    <row r="6" spans="1:13" x14ac:dyDescent="0.25">
      <c r="G6" s="3">
        <v>201303</v>
      </c>
      <c r="I6" s="3">
        <v>5</v>
      </c>
      <c r="J6" s="3" t="s">
        <v>60</v>
      </c>
    </row>
    <row r="7" spans="1:13" x14ac:dyDescent="0.25">
      <c r="G7" s="3">
        <v>201306</v>
      </c>
      <c r="I7" s="3">
        <v>6</v>
      </c>
      <c r="J7" s="3" t="s">
        <v>61</v>
      </c>
    </row>
    <row r="8" spans="1:13" x14ac:dyDescent="0.25">
      <c r="G8" s="3">
        <v>201309</v>
      </c>
    </row>
    <row r="9" spans="1:13" x14ac:dyDescent="0.25">
      <c r="G9" s="3">
        <v>201312</v>
      </c>
    </row>
    <row r="10" spans="1:13" x14ac:dyDescent="0.25">
      <c r="G10" s="3">
        <v>201403</v>
      </c>
    </row>
    <row r="11" spans="1:13" x14ac:dyDescent="0.25">
      <c r="G11" s="3">
        <v>201406</v>
      </c>
    </row>
    <row r="12" spans="1:13" x14ac:dyDescent="0.25">
      <c r="G12" s="3">
        <v>201409</v>
      </c>
    </row>
    <row r="13" spans="1:13" x14ac:dyDescent="0.25">
      <c r="G13" s="3">
        <v>201412</v>
      </c>
    </row>
    <row r="14" spans="1:13" x14ac:dyDescent="0.25">
      <c r="G14" s="3">
        <v>201503</v>
      </c>
    </row>
    <row r="15" spans="1:13" x14ac:dyDescent="0.25">
      <c r="G15" s="3">
        <v>201506</v>
      </c>
    </row>
    <row r="16" spans="1:13" x14ac:dyDescent="0.25">
      <c r="G16" s="3">
        <v>201509</v>
      </c>
    </row>
    <row r="17" spans="7:7" x14ac:dyDescent="0.25">
      <c r="G17" s="3">
        <v>201512</v>
      </c>
    </row>
    <row r="18" spans="7:7" x14ac:dyDescent="0.25">
      <c r="G18" s="3">
        <v>201603</v>
      </c>
    </row>
    <row r="19" spans="7:7" x14ac:dyDescent="0.25">
      <c r="G19" s="3">
        <v>201606</v>
      </c>
    </row>
    <row r="20" spans="7:7" x14ac:dyDescent="0.25">
      <c r="G20" s="3">
        <v>201609</v>
      </c>
    </row>
    <row r="21" spans="7:7" x14ac:dyDescent="0.25">
      <c r="G21" s="3">
        <v>201612</v>
      </c>
    </row>
    <row r="22" spans="7:7" x14ac:dyDescent="0.25">
      <c r="G22" s="3">
        <v>201703</v>
      </c>
    </row>
    <row r="23" spans="7:7" x14ac:dyDescent="0.25">
      <c r="G23" s="3">
        <v>201706</v>
      </c>
    </row>
    <row r="24" spans="7:7" x14ac:dyDescent="0.25">
      <c r="G24" s="3">
        <v>201709</v>
      </c>
    </row>
    <row r="25" spans="7:7" x14ac:dyDescent="0.25">
      <c r="G25" s="3">
        <v>201712</v>
      </c>
    </row>
    <row r="26" spans="7:7" x14ac:dyDescent="0.25">
      <c r="G26" s="3">
        <v>201803</v>
      </c>
    </row>
    <row r="27" spans="7:7" x14ac:dyDescent="0.25">
      <c r="G27" s="3">
        <v>201806</v>
      </c>
    </row>
    <row r="28" spans="7:7" x14ac:dyDescent="0.25">
      <c r="G28" s="3">
        <v>201809</v>
      </c>
    </row>
    <row r="29" spans="7:7" x14ac:dyDescent="0.25">
      <c r="G29" s="3">
        <v>201812</v>
      </c>
    </row>
    <row r="30" spans="7:7" x14ac:dyDescent="0.25">
      <c r="G30" s="3">
        <v>201903</v>
      </c>
    </row>
    <row r="31" spans="7:7" x14ac:dyDescent="0.25">
      <c r="G31" s="3">
        <v>201906</v>
      </c>
    </row>
    <row r="32" spans="7:7" x14ac:dyDescent="0.25">
      <c r="G32" s="3">
        <v>201909</v>
      </c>
    </row>
    <row r="33" spans="7:7" x14ac:dyDescent="0.25">
      <c r="G33" s="3">
        <v>201912</v>
      </c>
    </row>
    <row r="34" spans="7:7" x14ac:dyDescent="0.25">
      <c r="G34" s="3">
        <v>202003</v>
      </c>
    </row>
    <row r="35" spans="7:7" x14ac:dyDescent="0.25">
      <c r="G35" s="3">
        <v>202006</v>
      </c>
    </row>
    <row r="36" spans="7:7" x14ac:dyDescent="0.25">
      <c r="G36" s="3">
        <v>202009</v>
      </c>
    </row>
    <row r="37" spans="7:7" x14ac:dyDescent="0.25">
      <c r="G37" s="3">
        <v>202012</v>
      </c>
    </row>
    <row r="38" spans="7:7" x14ac:dyDescent="0.25">
      <c r="G38" s="3">
        <v>202103</v>
      </c>
    </row>
    <row r="39" spans="7:7" x14ac:dyDescent="0.25">
      <c r="G39" s="3">
        <v>202106</v>
      </c>
    </row>
    <row r="40" spans="7:7" x14ac:dyDescent="0.25">
      <c r="G40" s="3">
        <v>202109</v>
      </c>
    </row>
    <row r="41" spans="7:7" x14ac:dyDescent="0.25">
      <c r="G41" s="3">
        <v>202112</v>
      </c>
    </row>
    <row r="42" spans="7:7" x14ac:dyDescent="0.25">
      <c r="G42" s="3">
        <v>202203</v>
      </c>
    </row>
    <row r="43" spans="7:7" x14ac:dyDescent="0.25">
      <c r="G43" s="3">
        <v>202206</v>
      </c>
    </row>
    <row r="44" spans="7:7" x14ac:dyDescent="0.25">
      <c r="G44" s="3">
        <v>202209</v>
      </c>
    </row>
    <row r="45" spans="7:7" x14ac:dyDescent="0.25">
      <c r="G45" s="3">
        <v>202212</v>
      </c>
    </row>
    <row r="46" spans="7:7" x14ac:dyDescent="0.25">
      <c r="G46" s="3">
        <v>202303</v>
      </c>
    </row>
    <row r="47" spans="7:7" x14ac:dyDescent="0.25">
      <c r="G47" s="3">
        <v>202306</v>
      </c>
    </row>
    <row r="48" spans="7:7" x14ac:dyDescent="0.25">
      <c r="G48" s="3">
        <v>202309</v>
      </c>
    </row>
    <row r="49" spans="7:7" x14ac:dyDescent="0.25">
      <c r="G49" s="3">
        <v>202312</v>
      </c>
    </row>
    <row r="50" spans="7:7" x14ac:dyDescent="0.25">
      <c r="G50" s="3">
        <v>202403</v>
      </c>
    </row>
    <row r="51" spans="7:7" x14ac:dyDescent="0.25">
      <c r="G51" s="3">
        <v>202406</v>
      </c>
    </row>
    <row r="52" spans="7:7" x14ac:dyDescent="0.25">
      <c r="G52" s="3">
        <v>202409</v>
      </c>
    </row>
    <row r="53" spans="7:7" x14ac:dyDescent="0.25">
      <c r="G53" s="3">
        <v>202412</v>
      </c>
    </row>
    <row r="54" spans="7:7" x14ac:dyDescent="0.25">
      <c r="G54" s="3">
        <v>202503</v>
      </c>
    </row>
    <row r="55" spans="7:7" x14ac:dyDescent="0.25">
      <c r="G55" s="3">
        <v>202506</v>
      </c>
    </row>
    <row r="56" spans="7:7" x14ac:dyDescent="0.25">
      <c r="G56" s="3">
        <v>202509</v>
      </c>
    </row>
    <row r="57" spans="7:7" x14ac:dyDescent="0.25">
      <c r="G57" s="3">
        <v>202512</v>
      </c>
    </row>
    <row r="58" spans="7:7" x14ac:dyDescent="0.25">
      <c r="G58" s="3">
        <v>202603</v>
      </c>
    </row>
    <row r="59" spans="7:7" x14ac:dyDescent="0.25">
      <c r="G59" s="3">
        <v>202606</v>
      </c>
    </row>
  </sheetData>
  <sheetProtection algorithmName="SHA-512" hashValue="6mIqpMqLePK+raQqXjPd3iHLyT5ef00fQFx6YxQbyPzwiqLeoAt0bb1+gET0Cz0tNlAF9W5D4TsVZ0E2rSNmNg==" saltValue="PpW3s/+/GnjqBRbeXjRClw=="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autoPageBreaks="0"/>
  </sheetPr>
  <dimension ref="A1:AG107"/>
  <sheetViews>
    <sheetView zoomScale="85" zoomScaleNormal="85" workbookViewId="0">
      <pane ySplit="1" topLeftCell="A2" activePane="bottomLeft" state="frozen"/>
      <selection pane="bottomLeft"/>
    </sheetView>
  </sheetViews>
  <sheetFormatPr defaultRowHeight="15" x14ac:dyDescent="0.25"/>
  <cols>
    <col min="1" max="1" width="22.28515625" style="17" customWidth="1"/>
    <col min="2" max="10" width="22.28515625" style="23" customWidth="1"/>
    <col min="11" max="12" width="7.7109375" customWidth="1"/>
    <col min="13" max="13" width="15.85546875" bestFit="1" customWidth="1"/>
    <col min="14" max="14" width="7.7109375" customWidth="1"/>
    <col min="15" max="15" width="17.5703125" bestFit="1" customWidth="1"/>
    <col min="16" max="16" width="7.7109375" customWidth="1"/>
    <col min="17" max="17" width="13.85546875" bestFit="1" customWidth="1"/>
    <col min="18" max="18" width="47.42578125" bestFit="1" customWidth="1"/>
    <col min="19" max="19" width="7.7109375" customWidth="1"/>
    <col min="20" max="20" width="13.140625" bestFit="1" customWidth="1"/>
    <col min="21" max="21" width="18.42578125" bestFit="1" customWidth="1"/>
    <col min="22" max="22" width="7.7109375" customWidth="1"/>
    <col min="23" max="23" width="22.140625" bestFit="1" customWidth="1"/>
    <col min="24" max="24" width="52.28515625" customWidth="1"/>
    <col min="25" max="25" width="7.7109375" customWidth="1"/>
    <col min="26" max="26" width="19.42578125" bestFit="1" customWidth="1"/>
    <col min="27" max="27" width="18" bestFit="1" customWidth="1"/>
    <col min="28" max="28" width="7" customWidth="1"/>
    <col min="29" max="29" width="22.42578125" bestFit="1" customWidth="1"/>
    <col min="30" max="30" width="26.28515625" bestFit="1" customWidth="1"/>
    <col min="31" max="31" width="6.42578125" customWidth="1"/>
    <col min="32" max="32" width="20.7109375" bestFit="1" customWidth="1"/>
    <col min="33" max="33" width="26.42578125" customWidth="1"/>
  </cols>
  <sheetData>
    <row r="1" spans="1:33" ht="15.75" x14ac:dyDescent="0.25">
      <c r="A1" s="30" t="s">
        <v>21</v>
      </c>
      <c r="B1" s="30" t="s">
        <v>14</v>
      </c>
      <c r="C1" s="30" t="s">
        <v>22</v>
      </c>
      <c r="D1" s="30" t="s">
        <v>23</v>
      </c>
      <c r="E1" s="30" t="s">
        <v>19</v>
      </c>
      <c r="F1" s="30" t="s">
        <v>24</v>
      </c>
      <c r="G1" s="30" t="s">
        <v>25</v>
      </c>
      <c r="H1" s="30" t="s">
        <v>26</v>
      </c>
      <c r="I1" s="30" t="s">
        <v>27</v>
      </c>
      <c r="J1" s="30" t="s">
        <v>17</v>
      </c>
      <c r="M1" s="30" t="s">
        <v>21</v>
      </c>
      <c r="O1" s="30" t="s">
        <v>67</v>
      </c>
      <c r="P1" s="2"/>
      <c r="Q1" s="30" t="s">
        <v>23</v>
      </c>
      <c r="R1" s="30" t="s">
        <v>68</v>
      </c>
      <c r="T1" s="30" t="s">
        <v>19</v>
      </c>
      <c r="U1" s="30" t="s">
        <v>62</v>
      </c>
      <c r="V1" s="2"/>
      <c r="W1" s="30" t="s">
        <v>24</v>
      </c>
      <c r="X1" s="30" t="s">
        <v>69</v>
      </c>
      <c r="Z1" s="30" t="s">
        <v>25</v>
      </c>
      <c r="AA1" s="30" t="s">
        <v>70</v>
      </c>
      <c r="AC1" s="30" t="s">
        <v>26</v>
      </c>
      <c r="AD1" s="30" t="s">
        <v>71</v>
      </c>
      <c r="AF1" s="30" t="s">
        <v>27</v>
      </c>
      <c r="AG1" s="30" t="s">
        <v>72</v>
      </c>
    </row>
    <row r="2" spans="1:33" x14ac:dyDescent="0.25">
      <c r="B2" s="17"/>
      <c r="C2" s="17"/>
      <c r="M2" s="3">
        <v>201503</v>
      </c>
      <c r="O2" s="3">
        <v>200003</v>
      </c>
      <c r="P2" s="2"/>
      <c r="Q2" s="3">
        <v>1</v>
      </c>
      <c r="R2" s="3" t="s">
        <v>73</v>
      </c>
      <c r="T2" s="3">
        <v>3</v>
      </c>
      <c r="U2" s="3" t="s">
        <v>74</v>
      </c>
      <c r="V2" s="2"/>
      <c r="W2" s="3">
        <v>1</v>
      </c>
      <c r="X2" s="3" t="s">
        <v>75</v>
      </c>
      <c r="Z2" s="3">
        <v>1</v>
      </c>
      <c r="AA2" s="3" t="s">
        <v>76</v>
      </c>
      <c r="AC2" s="3">
        <v>0</v>
      </c>
      <c r="AD2" s="34" t="s">
        <v>77</v>
      </c>
      <c r="AF2" s="3">
        <v>1</v>
      </c>
      <c r="AG2" s="3" t="s">
        <v>78</v>
      </c>
    </row>
    <row r="3" spans="1:33" x14ac:dyDescent="0.25">
      <c r="B3" s="17"/>
      <c r="C3" s="17"/>
      <c r="M3" s="3">
        <v>201506</v>
      </c>
      <c r="O3" s="3">
        <v>200006</v>
      </c>
      <c r="P3" s="2"/>
      <c r="Q3" s="3">
        <v>2</v>
      </c>
      <c r="R3" s="3" t="s">
        <v>79</v>
      </c>
      <c r="T3" s="3">
        <v>4</v>
      </c>
      <c r="U3" s="3" t="s">
        <v>63</v>
      </c>
      <c r="V3" s="2"/>
      <c r="W3" s="3">
        <v>2</v>
      </c>
      <c r="X3" s="3" t="s">
        <v>129</v>
      </c>
      <c r="Z3" s="3">
        <v>2</v>
      </c>
      <c r="AA3" s="3" t="s">
        <v>80</v>
      </c>
      <c r="AC3" s="3">
        <v>1</v>
      </c>
      <c r="AD3" s="3" t="s">
        <v>76</v>
      </c>
      <c r="AF3" s="3">
        <v>2</v>
      </c>
      <c r="AG3" s="3" t="s">
        <v>81</v>
      </c>
    </row>
    <row r="4" spans="1:33" x14ac:dyDescent="0.25">
      <c r="B4" s="17"/>
      <c r="C4" s="17"/>
      <c r="M4" s="3">
        <v>201509</v>
      </c>
      <c r="O4" s="3">
        <v>200009</v>
      </c>
      <c r="P4" s="2"/>
      <c r="Q4" s="3">
        <v>3</v>
      </c>
      <c r="R4" s="3" t="s">
        <v>82</v>
      </c>
      <c r="T4" s="3">
        <v>5</v>
      </c>
      <c r="U4" s="3" t="s">
        <v>64</v>
      </c>
      <c r="V4" s="2"/>
      <c r="W4" s="3">
        <v>3</v>
      </c>
      <c r="X4" s="3" t="s">
        <v>131</v>
      </c>
      <c r="Z4" s="3">
        <v>3</v>
      </c>
      <c r="AA4" s="3" t="s">
        <v>83</v>
      </c>
      <c r="AC4" s="3">
        <v>2</v>
      </c>
      <c r="AD4" s="3" t="s">
        <v>80</v>
      </c>
      <c r="AF4" s="3">
        <v>3</v>
      </c>
      <c r="AG4" s="3" t="s">
        <v>105</v>
      </c>
    </row>
    <row r="5" spans="1:33" x14ac:dyDescent="0.25">
      <c r="B5" s="17"/>
      <c r="C5" s="17"/>
      <c r="M5" s="3">
        <v>201512</v>
      </c>
      <c r="O5" s="3">
        <v>200012</v>
      </c>
      <c r="P5" s="2"/>
      <c r="Q5" s="3">
        <v>4</v>
      </c>
      <c r="R5" s="3" t="s">
        <v>84</v>
      </c>
      <c r="T5" s="3">
        <v>6</v>
      </c>
      <c r="U5" s="3" t="s">
        <v>65</v>
      </c>
      <c r="V5" s="2"/>
      <c r="W5" s="3">
        <v>4</v>
      </c>
      <c r="X5" s="3" t="s">
        <v>130</v>
      </c>
      <c r="Z5" s="3">
        <v>4</v>
      </c>
      <c r="AA5" s="3" t="s">
        <v>85</v>
      </c>
      <c r="AC5" s="3">
        <v>3</v>
      </c>
      <c r="AD5" s="3" t="s">
        <v>83</v>
      </c>
    </row>
    <row r="6" spans="1:33" x14ac:dyDescent="0.25">
      <c r="B6" s="17"/>
      <c r="C6" s="17"/>
      <c r="M6" s="3">
        <v>201603</v>
      </c>
      <c r="O6" s="3">
        <v>200103</v>
      </c>
      <c r="P6" s="2"/>
      <c r="Q6" s="3">
        <v>5</v>
      </c>
      <c r="R6" s="3" t="s">
        <v>86</v>
      </c>
      <c r="T6" s="3">
        <v>7</v>
      </c>
      <c r="U6" s="3" t="s">
        <v>66</v>
      </c>
      <c r="V6" s="2"/>
      <c r="W6" s="3">
        <v>5</v>
      </c>
      <c r="X6" s="3" t="s">
        <v>87</v>
      </c>
      <c r="Z6" s="3">
        <v>5</v>
      </c>
      <c r="AA6" s="3" t="s">
        <v>88</v>
      </c>
      <c r="AC6" s="3">
        <v>4</v>
      </c>
      <c r="AD6" s="3" t="s">
        <v>85</v>
      </c>
    </row>
    <row r="7" spans="1:33" x14ac:dyDescent="0.25">
      <c r="B7" s="17"/>
      <c r="C7" s="17"/>
      <c r="M7" s="3">
        <v>201606</v>
      </c>
      <c r="O7" s="3">
        <v>200106</v>
      </c>
      <c r="P7" s="2"/>
      <c r="Q7" s="3">
        <v>6</v>
      </c>
      <c r="R7" s="3" t="s">
        <v>89</v>
      </c>
      <c r="W7" s="3">
        <v>6</v>
      </c>
      <c r="X7" s="3" t="s">
        <v>90</v>
      </c>
      <c r="Z7" s="3">
        <v>6</v>
      </c>
      <c r="AA7" s="3" t="s">
        <v>91</v>
      </c>
      <c r="AC7" s="3">
        <v>5</v>
      </c>
      <c r="AD7" s="3" t="s">
        <v>88</v>
      </c>
    </row>
    <row r="8" spans="1:33" x14ac:dyDescent="0.25">
      <c r="M8" s="3">
        <v>201609</v>
      </c>
      <c r="O8" s="3">
        <v>200109</v>
      </c>
      <c r="P8" s="2"/>
      <c r="Q8" s="3">
        <v>7</v>
      </c>
      <c r="R8" s="3" t="s">
        <v>92</v>
      </c>
      <c r="W8" s="3">
        <v>7</v>
      </c>
      <c r="X8" s="3" t="s">
        <v>93</v>
      </c>
      <c r="Z8" s="3">
        <v>7</v>
      </c>
      <c r="AA8" s="3" t="s">
        <v>94</v>
      </c>
      <c r="AC8" s="3">
        <v>6</v>
      </c>
      <c r="AD8" s="3" t="s">
        <v>91</v>
      </c>
    </row>
    <row r="9" spans="1:33" x14ac:dyDescent="0.25">
      <c r="M9" s="3">
        <v>201612</v>
      </c>
      <c r="O9" s="3">
        <v>200112</v>
      </c>
      <c r="P9" s="2"/>
      <c r="Q9" s="3">
        <v>8</v>
      </c>
      <c r="R9" s="3" t="s">
        <v>95</v>
      </c>
      <c r="X9" s="52"/>
      <c r="Z9" s="3">
        <v>8</v>
      </c>
      <c r="AA9" s="3" t="s">
        <v>96</v>
      </c>
      <c r="AC9" s="3">
        <v>7</v>
      </c>
      <c r="AD9" s="3" t="s">
        <v>94</v>
      </c>
    </row>
    <row r="10" spans="1:33" x14ac:dyDescent="0.25">
      <c r="M10" s="3">
        <v>201703</v>
      </c>
      <c r="O10" s="3">
        <v>200203</v>
      </c>
      <c r="P10" s="2"/>
      <c r="Q10" s="3">
        <v>9</v>
      </c>
      <c r="R10" s="3" t="s">
        <v>97</v>
      </c>
      <c r="Z10" s="3">
        <v>9</v>
      </c>
      <c r="AA10" s="3" t="s">
        <v>98</v>
      </c>
      <c r="AC10" s="3">
        <v>8</v>
      </c>
      <c r="AD10" s="3" t="s">
        <v>96</v>
      </c>
    </row>
    <row r="11" spans="1:33" x14ac:dyDescent="0.25">
      <c r="M11" s="3">
        <v>201706</v>
      </c>
      <c r="O11" s="3">
        <v>200206</v>
      </c>
      <c r="P11" s="2"/>
      <c r="Q11" s="2"/>
      <c r="R11" s="2"/>
      <c r="Z11" s="3">
        <v>10</v>
      </c>
      <c r="AA11" s="3" t="s">
        <v>99</v>
      </c>
      <c r="AC11" s="3">
        <v>9</v>
      </c>
      <c r="AD11" s="3" t="s">
        <v>98</v>
      </c>
    </row>
    <row r="12" spans="1:33" x14ac:dyDescent="0.25">
      <c r="M12" s="3">
        <v>201709</v>
      </c>
      <c r="O12" s="3">
        <v>200209</v>
      </c>
      <c r="P12" s="2"/>
      <c r="Q12" s="2"/>
      <c r="R12" s="2"/>
      <c r="Z12" s="3">
        <v>11</v>
      </c>
      <c r="AA12" s="3" t="s">
        <v>100</v>
      </c>
      <c r="AC12" s="3">
        <v>10</v>
      </c>
      <c r="AD12" s="3" t="s">
        <v>99</v>
      </c>
    </row>
    <row r="13" spans="1:33" x14ac:dyDescent="0.25">
      <c r="M13" s="3">
        <v>201712</v>
      </c>
      <c r="O13" s="3">
        <v>200212</v>
      </c>
      <c r="P13" s="2"/>
      <c r="Q13" s="2"/>
      <c r="R13" s="2"/>
      <c r="Z13" s="3">
        <v>12</v>
      </c>
      <c r="AA13" s="3" t="s">
        <v>101</v>
      </c>
      <c r="AC13" s="3">
        <v>11</v>
      </c>
      <c r="AD13" s="3" t="s">
        <v>100</v>
      </c>
    </row>
    <row r="14" spans="1:33" x14ac:dyDescent="0.25">
      <c r="M14" s="3">
        <v>201803</v>
      </c>
      <c r="O14" s="3">
        <v>200303</v>
      </c>
      <c r="P14" s="2"/>
      <c r="Q14" s="2"/>
      <c r="R14" s="2"/>
      <c r="Z14" s="3">
        <v>13</v>
      </c>
      <c r="AA14" s="3" t="s">
        <v>102</v>
      </c>
      <c r="AC14" s="3">
        <v>12</v>
      </c>
      <c r="AD14" s="3" t="s">
        <v>101</v>
      </c>
    </row>
    <row r="15" spans="1:33" x14ac:dyDescent="0.25">
      <c r="M15" s="3">
        <v>201806</v>
      </c>
      <c r="O15" s="3">
        <v>200306</v>
      </c>
      <c r="P15" s="2"/>
      <c r="Q15" s="2"/>
      <c r="R15" s="2"/>
      <c r="Z15" s="3">
        <v>14</v>
      </c>
      <c r="AA15" s="3" t="s">
        <v>103</v>
      </c>
      <c r="AC15" s="3">
        <v>13</v>
      </c>
      <c r="AD15" s="3" t="s">
        <v>102</v>
      </c>
    </row>
    <row r="16" spans="1:33" x14ac:dyDescent="0.25">
      <c r="M16" s="3">
        <v>201809</v>
      </c>
      <c r="O16" s="3">
        <v>200309</v>
      </c>
      <c r="P16" s="2"/>
      <c r="Q16" s="2"/>
      <c r="R16" s="2"/>
      <c r="Z16" s="3">
        <v>15</v>
      </c>
      <c r="AA16" s="3" t="s">
        <v>104</v>
      </c>
      <c r="AC16" s="3">
        <v>14</v>
      </c>
      <c r="AD16" s="3" t="s">
        <v>103</v>
      </c>
    </row>
    <row r="17" spans="13:30" x14ac:dyDescent="0.25">
      <c r="M17" s="3">
        <v>201812</v>
      </c>
      <c r="O17" s="3">
        <v>200312</v>
      </c>
      <c r="P17" s="2"/>
      <c r="Q17" s="2"/>
      <c r="R17" s="2"/>
      <c r="Z17" s="3">
        <v>17</v>
      </c>
      <c r="AA17" s="3" t="s">
        <v>105</v>
      </c>
      <c r="AC17" s="3">
        <v>15</v>
      </c>
      <c r="AD17" s="3" t="s">
        <v>104</v>
      </c>
    </row>
    <row r="18" spans="13:30" x14ac:dyDescent="0.25">
      <c r="M18" s="3">
        <v>201903</v>
      </c>
      <c r="O18" s="3">
        <v>200403</v>
      </c>
      <c r="P18" s="2"/>
      <c r="Q18" s="2"/>
      <c r="R18" s="2"/>
      <c r="AC18" s="3">
        <v>17</v>
      </c>
      <c r="AD18" s="3" t="s">
        <v>105</v>
      </c>
    </row>
    <row r="19" spans="13:30" x14ac:dyDescent="0.25">
      <c r="M19" s="3">
        <v>201906</v>
      </c>
      <c r="O19" s="3">
        <v>200406</v>
      </c>
      <c r="P19" s="2"/>
      <c r="Q19" s="2"/>
      <c r="R19" s="2"/>
    </row>
    <row r="20" spans="13:30" x14ac:dyDescent="0.25">
      <c r="M20" s="3">
        <v>201909</v>
      </c>
      <c r="O20" s="3">
        <v>200409</v>
      </c>
      <c r="P20" s="2"/>
      <c r="Q20" s="2"/>
      <c r="R20" s="2"/>
    </row>
    <row r="21" spans="13:30" x14ac:dyDescent="0.25">
      <c r="M21" s="3">
        <v>201912</v>
      </c>
      <c r="O21" s="3">
        <v>200412</v>
      </c>
      <c r="P21" s="2"/>
      <c r="Q21" s="2"/>
      <c r="R21" s="2"/>
    </row>
    <row r="22" spans="13:30" x14ac:dyDescent="0.25">
      <c r="M22" s="3">
        <v>202003</v>
      </c>
      <c r="O22" s="3">
        <v>200503</v>
      </c>
      <c r="P22" s="2"/>
      <c r="Q22" s="2"/>
      <c r="R22" s="2"/>
    </row>
    <row r="23" spans="13:30" x14ac:dyDescent="0.25">
      <c r="M23" s="3">
        <v>202006</v>
      </c>
      <c r="O23" s="3">
        <v>200506</v>
      </c>
      <c r="P23" s="2"/>
      <c r="Q23" s="2"/>
      <c r="R23" s="2"/>
    </row>
    <row r="24" spans="13:30" x14ac:dyDescent="0.25">
      <c r="M24" s="3">
        <v>202009</v>
      </c>
      <c r="O24" s="3">
        <v>200509</v>
      </c>
      <c r="P24" s="2"/>
      <c r="Q24" s="2"/>
      <c r="R24" s="2"/>
    </row>
    <row r="25" spans="13:30" x14ac:dyDescent="0.25">
      <c r="M25" s="3">
        <v>202012</v>
      </c>
      <c r="O25" s="3">
        <v>200512</v>
      </c>
    </row>
    <row r="26" spans="13:30" x14ac:dyDescent="0.25">
      <c r="M26" s="3">
        <v>202103</v>
      </c>
      <c r="O26" s="3">
        <v>200603</v>
      </c>
    </row>
    <row r="27" spans="13:30" x14ac:dyDescent="0.25">
      <c r="M27" s="3">
        <v>202106</v>
      </c>
      <c r="O27" s="3">
        <v>200606</v>
      </c>
    </row>
    <row r="28" spans="13:30" x14ac:dyDescent="0.25">
      <c r="M28" s="3">
        <v>202109</v>
      </c>
      <c r="O28" s="3">
        <v>200609</v>
      </c>
    </row>
    <row r="29" spans="13:30" x14ac:dyDescent="0.25">
      <c r="M29" s="3">
        <v>202112</v>
      </c>
      <c r="O29" s="3">
        <v>200612</v>
      </c>
    </row>
    <row r="30" spans="13:30" x14ac:dyDescent="0.25">
      <c r="M30" s="3">
        <v>202203</v>
      </c>
      <c r="O30" s="3">
        <v>200703</v>
      </c>
    </row>
    <row r="31" spans="13:30" x14ac:dyDescent="0.25">
      <c r="M31" s="3">
        <v>202206</v>
      </c>
      <c r="O31" s="3">
        <v>200706</v>
      </c>
    </row>
    <row r="32" spans="13:30" x14ac:dyDescent="0.25">
      <c r="M32" s="3">
        <v>202209</v>
      </c>
      <c r="O32" s="3">
        <v>200709</v>
      </c>
    </row>
    <row r="33" spans="13:15" x14ac:dyDescent="0.25">
      <c r="M33" s="3">
        <v>202212</v>
      </c>
      <c r="O33" s="3">
        <v>200712</v>
      </c>
    </row>
    <row r="34" spans="13:15" x14ac:dyDescent="0.25">
      <c r="M34" s="3">
        <v>202303</v>
      </c>
      <c r="O34" s="3">
        <v>200803</v>
      </c>
    </row>
    <row r="35" spans="13:15" x14ac:dyDescent="0.25">
      <c r="M35" s="3">
        <v>202306</v>
      </c>
      <c r="O35" s="3">
        <v>200806</v>
      </c>
    </row>
    <row r="36" spans="13:15" x14ac:dyDescent="0.25">
      <c r="M36" s="3">
        <v>202309</v>
      </c>
      <c r="O36" s="3">
        <v>200809</v>
      </c>
    </row>
    <row r="37" spans="13:15" x14ac:dyDescent="0.25">
      <c r="M37" s="3">
        <v>202312</v>
      </c>
      <c r="O37" s="3">
        <v>200812</v>
      </c>
    </row>
    <row r="38" spans="13:15" x14ac:dyDescent="0.25">
      <c r="M38" s="3">
        <v>202403</v>
      </c>
      <c r="O38" s="3">
        <v>200903</v>
      </c>
    </row>
    <row r="39" spans="13:15" x14ac:dyDescent="0.25">
      <c r="M39" s="3">
        <v>202406</v>
      </c>
      <c r="O39" s="3">
        <v>200906</v>
      </c>
    </row>
    <row r="40" spans="13:15" x14ac:dyDescent="0.25">
      <c r="M40" s="3">
        <v>202409</v>
      </c>
      <c r="O40" s="3">
        <v>200909</v>
      </c>
    </row>
    <row r="41" spans="13:15" x14ac:dyDescent="0.25">
      <c r="M41" s="3">
        <v>202412</v>
      </c>
      <c r="O41" s="3">
        <v>200912</v>
      </c>
    </row>
    <row r="42" spans="13:15" x14ac:dyDescent="0.25">
      <c r="M42" s="3">
        <v>202503</v>
      </c>
      <c r="O42" s="3">
        <v>201003</v>
      </c>
    </row>
    <row r="43" spans="13:15" x14ac:dyDescent="0.25">
      <c r="M43" s="3">
        <v>202506</v>
      </c>
      <c r="O43" s="3">
        <v>201006</v>
      </c>
    </row>
    <row r="44" spans="13:15" x14ac:dyDescent="0.25">
      <c r="M44" s="3">
        <v>202509</v>
      </c>
      <c r="O44" s="3">
        <v>201009</v>
      </c>
    </row>
    <row r="45" spans="13:15" x14ac:dyDescent="0.25">
      <c r="M45" s="3">
        <v>202512</v>
      </c>
      <c r="O45" s="3">
        <v>201012</v>
      </c>
    </row>
    <row r="46" spans="13:15" x14ac:dyDescent="0.25">
      <c r="M46" s="3">
        <v>202603</v>
      </c>
      <c r="O46" s="3">
        <v>201103</v>
      </c>
    </row>
    <row r="47" spans="13:15" x14ac:dyDescent="0.25">
      <c r="M47" s="3">
        <v>202606</v>
      </c>
      <c r="O47" s="3">
        <v>201106</v>
      </c>
    </row>
    <row r="48" spans="13:15" x14ac:dyDescent="0.25">
      <c r="O48" s="3">
        <v>201109</v>
      </c>
    </row>
    <row r="49" spans="15:15" x14ac:dyDescent="0.25">
      <c r="O49" s="3">
        <v>201112</v>
      </c>
    </row>
    <row r="50" spans="15:15" x14ac:dyDescent="0.25">
      <c r="O50" s="3">
        <v>201203</v>
      </c>
    </row>
    <row r="51" spans="15:15" x14ac:dyDescent="0.25">
      <c r="O51" s="3">
        <v>201206</v>
      </c>
    </row>
    <row r="52" spans="15:15" x14ac:dyDescent="0.25">
      <c r="O52" s="3">
        <v>201209</v>
      </c>
    </row>
    <row r="53" spans="15:15" x14ac:dyDescent="0.25">
      <c r="O53" s="3">
        <v>201212</v>
      </c>
    </row>
    <row r="54" spans="15:15" x14ac:dyDescent="0.25">
      <c r="O54" s="3">
        <v>201303</v>
      </c>
    </row>
    <row r="55" spans="15:15" x14ac:dyDescent="0.25">
      <c r="O55" s="3">
        <v>201306</v>
      </c>
    </row>
    <row r="56" spans="15:15" x14ac:dyDescent="0.25">
      <c r="O56" s="3">
        <v>201309</v>
      </c>
    </row>
    <row r="57" spans="15:15" x14ac:dyDescent="0.25">
      <c r="O57" s="3">
        <v>201312</v>
      </c>
    </row>
    <row r="58" spans="15:15" x14ac:dyDescent="0.25">
      <c r="O58" s="3">
        <v>201403</v>
      </c>
    </row>
    <row r="59" spans="15:15" x14ac:dyDescent="0.25">
      <c r="O59" s="3">
        <v>201406</v>
      </c>
    </row>
    <row r="60" spans="15:15" x14ac:dyDescent="0.25">
      <c r="O60" s="3">
        <v>201409</v>
      </c>
    </row>
    <row r="61" spans="15:15" x14ac:dyDescent="0.25">
      <c r="O61" s="3">
        <v>201412</v>
      </c>
    </row>
    <row r="62" spans="15:15" x14ac:dyDescent="0.25">
      <c r="O62" s="3">
        <v>201503</v>
      </c>
    </row>
    <row r="63" spans="15:15" x14ac:dyDescent="0.25">
      <c r="O63" s="3">
        <v>201506</v>
      </c>
    </row>
    <row r="64" spans="15:15" x14ac:dyDescent="0.25">
      <c r="O64" s="3">
        <v>201509</v>
      </c>
    </row>
    <row r="65" spans="15:15" x14ac:dyDescent="0.25">
      <c r="O65" s="3">
        <v>201512</v>
      </c>
    </row>
    <row r="66" spans="15:15" x14ac:dyDescent="0.25">
      <c r="O66" s="3">
        <v>201603</v>
      </c>
    </row>
    <row r="67" spans="15:15" x14ac:dyDescent="0.25">
      <c r="O67" s="3">
        <v>201606</v>
      </c>
    </row>
    <row r="68" spans="15:15" x14ac:dyDescent="0.25">
      <c r="O68" s="3">
        <v>201609</v>
      </c>
    </row>
    <row r="69" spans="15:15" x14ac:dyDescent="0.25">
      <c r="O69" s="3">
        <v>201612</v>
      </c>
    </row>
    <row r="70" spans="15:15" x14ac:dyDescent="0.25">
      <c r="O70" s="3">
        <v>201703</v>
      </c>
    </row>
    <row r="71" spans="15:15" x14ac:dyDescent="0.25">
      <c r="O71" s="3">
        <v>201706</v>
      </c>
    </row>
    <row r="72" spans="15:15" x14ac:dyDescent="0.25">
      <c r="O72" s="3">
        <v>201709</v>
      </c>
    </row>
    <row r="73" spans="15:15" x14ac:dyDescent="0.25">
      <c r="O73" s="3">
        <v>201712</v>
      </c>
    </row>
    <row r="74" spans="15:15" x14ac:dyDescent="0.25">
      <c r="O74" s="3">
        <v>201803</v>
      </c>
    </row>
    <row r="75" spans="15:15" x14ac:dyDescent="0.25">
      <c r="O75" s="3">
        <v>201806</v>
      </c>
    </row>
    <row r="76" spans="15:15" x14ac:dyDescent="0.25">
      <c r="O76" s="3">
        <v>201809</v>
      </c>
    </row>
    <row r="77" spans="15:15" x14ac:dyDescent="0.25">
      <c r="O77" s="3">
        <v>201812</v>
      </c>
    </row>
    <row r="78" spans="15:15" x14ac:dyDescent="0.25">
      <c r="O78" s="3">
        <v>201903</v>
      </c>
    </row>
    <row r="79" spans="15:15" x14ac:dyDescent="0.25">
      <c r="O79" s="3">
        <v>201906</v>
      </c>
    </row>
    <row r="80" spans="15:15" x14ac:dyDescent="0.25">
      <c r="O80" s="3">
        <v>201909</v>
      </c>
    </row>
    <row r="81" spans="15:15" x14ac:dyDescent="0.25">
      <c r="O81" s="3">
        <v>201912</v>
      </c>
    </row>
    <row r="82" spans="15:15" x14ac:dyDescent="0.25">
      <c r="O82" s="3">
        <v>202003</v>
      </c>
    </row>
    <row r="83" spans="15:15" x14ac:dyDescent="0.25">
      <c r="O83" s="3">
        <v>202006</v>
      </c>
    </row>
    <row r="84" spans="15:15" x14ac:dyDescent="0.25">
      <c r="O84" s="3">
        <v>202009</v>
      </c>
    </row>
    <row r="85" spans="15:15" x14ac:dyDescent="0.25">
      <c r="O85" s="3">
        <v>202012</v>
      </c>
    </row>
    <row r="86" spans="15:15" x14ac:dyDescent="0.25">
      <c r="O86" s="3">
        <v>202103</v>
      </c>
    </row>
    <row r="87" spans="15:15" x14ac:dyDescent="0.25">
      <c r="O87" s="3">
        <v>202106</v>
      </c>
    </row>
    <row r="88" spans="15:15" x14ac:dyDescent="0.25">
      <c r="O88" s="3">
        <v>202109</v>
      </c>
    </row>
    <row r="89" spans="15:15" x14ac:dyDescent="0.25">
      <c r="O89" s="3">
        <v>202112</v>
      </c>
    </row>
    <row r="90" spans="15:15" x14ac:dyDescent="0.25">
      <c r="O90" s="3">
        <v>202203</v>
      </c>
    </row>
    <row r="91" spans="15:15" x14ac:dyDescent="0.25">
      <c r="O91" s="3">
        <v>202206</v>
      </c>
    </row>
    <row r="92" spans="15:15" x14ac:dyDescent="0.25">
      <c r="O92" s="3">
        <v>202209</v>
      </c>
    </row>
    <row r="93" spans="15:15" x14ac:dyDescent="0.25">
      <c r="O93" s="3">
        <v>202212</v>
      </c>
    </row>
    <row r="94" spans="15:15" x14ac:dyDescent="0.25">
      <c r="O94" s="3">
        <v>202303</v>
      </c>
    </row>
    <row r="95" spans="15:15" x14ac:dyDescent="0.25">
      <c r="O95" s="3">
        <v>202306</v>
      </c>
    </row>
    <row r="96" spans="15:15" x14ac:dyDescent="0.25">
      <c r="O96" s="3">
        <v>202309</v>
      </c>
    </row>
    <row r="97" spans="15:15" x14ac:dyDescent="0.25">
      <c r="O97" s="3">
        <v>202312</v>
      </c>
    </row>
    <row r="98" spans="15:15" x14ac:dyDescent="0.25">
      <c r="O98" s="3">
        <v>202403</v>
      </c>
    </row>
    <row r="99" spans="15:15" x14ac:dyDescent="0.25">
      <c r="O99" s="3">
        <v>202406</v>
      </c>
    </row>
    <row r="100" spans="15:15" x14ac:dyDescent="0.25">
      <c r="O100" s="3">
        <v>202409</v>
      </c>
    </row>
    <row r="101" spans="15:15" x14ac:dyDescent="0.25">
      <c r="O101" s="3">
        <v>202412</v>
      </c>
    </row>
    <row r="102" spans="15:15" x14ac:dyDescent="0.25">
      <c r="O102" s="3">
        <v>202503</v>
      </c>
    </row>
    <row r="103" spans="15:15" x14ac:dyDescent="0.25">
      <c r="O103" s="3">
        <v>202506</v>
      </c>
    </row>
    <row r="104" spans="15:15" x14ac:dyDescent="0.25">
      <c r="O104" s="3">
        <v>202509</v>
      </c>
    </row>
    <row r="105" spans="15:15" x14ac:dyDescent="0.25">
      <c r="O105" s="3">
        <v>202512</v>
      </c>
    </row>
    <row r="106" spans="15:15" x14ac:dyDescent="0.25">
      <c r="O106" s="3">
        <v>202603</v>
      </c>
    </row>
    <row r="107" spans="15:15" x14ac:dyDescent="0.25">
      <c r="O107" s="3">
        <v>202606</v>
      </c>
    </row>
  </sheetData>
  <sheetProtection algorithmName="SHA-512" hashValue="U20UnqQ9Raj2O5T9LmI9NmI49vh+TZYm0vUdz7kKxqVIYTgV+MlY+DVDRYwqxw2fyvf8y7Wh+CVeIBIFoTxdZw==" saltValue="CHq91CDoYBEBLXnlbSx+5Q=="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F4"/>
  <sheetViews>
    <sheetView workbookViewId="0"/>
  </sheetViews>
  <sheetFormatPr defaultRowHeight="15" x14ac:dyDescent="0.25"/>
  <cols>
    <col min="1" max="1" width="19.42578125" style="17" customWidth="1"/>
    <col min="2" max="2" width="89" style="17" customWidth="1"/>
    <col min="5" max="5" width="10.7109375" bestFit="1" customWidth="1"/>
    <col min="6" max="6" width="41.5703125" customWidth="1"/>
  </cols>
  <sheetData>
    <row r="1" spans="1:6" ht="15.75" x14ac:dyDescent="0.25">
      <c r="A1" s="30" t="s">
        <v>137</v>
      </c>
      <c r="B1" s="30" t="s">
        <v>135</v>
      </c>
      <c r="E1" s="30" t="s">
        <v>137</v>
      </c>
      <c r="F1" s="30" t="s">
        <v>138</v>
      </c>
    </row>
    <row r="2" spans="1:6" x14ac:dyDescent="0.25">
      <c r="E2" s="3">
        <v>1</v>
      </c>
      <c r="F2" s="53" t="s">
        <v>10</v>
      </c>
    </row>
    <row r="3" spans="1:6" x14ac:dyDescent="0.25">
      <c r="E3" s="3">
        <v>4</v>
      </c>
      <c r="F3" s="53" t="s">
        <v>11</v>
      </c>
    </row>
    <row r="4" spans="1:6" x14ac:dyDescent="0.25">
      <c r="E4" s="3">
        <v>7</v>
      </c>
      <c r="F4" s="53" t="s">
        <v>139</v>
      </c>
    </row>
  </sheetData>
  <sheetProtection algorithmName="SHA-512" hashValue="MYCu7x6xGjsQrykjC5ANldxfCE/m+ekz3C68TyLOVzbMqPz6UgPSMslMMtJuWMKmX1w/8ZV9AwFnSIKSKh0nFA==" saltValue="Rt97gT+/ec4/adTBPFtrDQ=="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F991ABBFFA054EA465E12AB89C9489" ma:contentTypeVersion="1" ma:contentTypeDescription="Create a new document." ma:contentTypeScope="" ma:versionID="31ac70ac7cb26c90cff3e52f8ea35bff">
  <xsd:schema xmlns:xsd="http://www.w3.org/2001/XMLSchema" xmlns:xs="http://www.w3.org/2001/XMLSchema" xmlns:p="http://schemas.microsoft.com/office/2006/metadata/properties" xmlns:ns2="58ce1c85-a318-42ec-bc41-99a813f997e9" targetNamespace="http://schemas.microsoft.com/office/2006/metadata/properties" ma:root="true" ma:fieldsID="4924125cd13ab3fb6c1c8c49c8392f63" ns2:_="">
    <xsd:import namespace="58ce1c85-a318-42ec-bc41-99a813f997e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ce1c85-a318-42ec-bc41-99a813f997e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a586b747-2a7c-4f57-bcd1-e81df5c8c005" origin="defaultValue">
  <element uid="id_classification_nonbusiness" value=""/>
</sisl>
</file>

<file path=customXml/itemProps1.xml><?xml version="1.0" encoding="utf-8"?>
<ds:datastoreItem xmlns:ds="http://schemas.openxmlformats.org/officeDocument/2006/customXml" ds:itemID="{6DF6EF46-FAD7-4811-A5F3-D7BD6588F4D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58ce1c85-a318-42ec-bc41-99a813f997e9"/>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BF11A69-4284-4F59-B449-E06A972CA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ce1c85-a318-42ec-bc41-99a813f99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CCC357-A51E-4DBD-8362-2E55E8B30718}">
  <ds:schemaRefs>
    <ds:schemaRef ds:uri="http://schemas.microsoft.com/sharepoint/v3/contenttype/forms"/>
  </ds:schemaRefs>
</ds:datastoreItem>
</file>

<file path=customXml/itemProps4.xml><?xml version="1.0" encoding="utf-8"?>
<ds:datastoreItem xmlns:ds="http://schemas.openxmlformats.org/officeDocument/2006/customXml" ds:itemID="{3C6ED364-E675-4EC4-AE06-CBD75D23DD8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Directions</vt:lpstr>
      <vt:lpstr>Validations</vt:lpstr>
      <vt:lpstr>Premium And Exposure</vt:lpstr>
      <vt:lpstr>Historic Settled Claims</vt:lpstr>
      <vt:lpstr>Narrative</vt:lpstr>
      <vt:lpstr>ref_filename</vt:lpstr>
      <vt:lpstr>ref_institution_number</vt:lpstr>
      <vt:lpstr>ref_length_of_institution_number</vt:lpstr>
      <vt:lpstr>ref_reference_date</vt:lpstr>
      <vt:lpstr>ref_reference_date_from_filename</vt:lpstr>
      <vt:lpstr>ref_starting_position_of_reference_date</vt:lpstr>
    </vt:vector>
  </TitlesOfParts>
  <Manager/>
  <Company>Central Bank of Ireland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 Allan</dc:creator>
  <cp:keywords>Unrestricted</cp:keywords>
  <dc:description/>
  <cp:lastModifiedBy>Steel, Allan</cp:lastModifiedBy>
  <cp:revision/>
  <dcterms:created xsi:type="dcterms:W3CDTF">2020-01-17T14:27:35Z</dcterms:created>
  <dcterms:modified xsi:type="dcterms:W3CDTF">2026-07-13T10:50:56Z</dcterms:modified>
  <cp:category>Unrestricted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02865bd2-9476-4f77-ad55-b30ea371fea7</vt:lpwstr>
  </property>
  <property fmtid="{D5CDD505-2E9C-101B-9397-08002B2CF9AE}" pid="3" name="bjSaver">
    <vt:lpwstr>Lf3nRhR8rpU3DYe9p1UvkLcJ/bXBPqjG</vt:lpwstr>
  </property>
  <property fmtid="{D5CDD505-2E9C-101B-9397-08002B2CF9AE}" pid="4" name="_AdHocReviewCycleID">
    <vt:i4>-1952074540</vt:i4>
  </property>
  <property fmtid="{D5CDD505-2E9C-101B-9397-08002B2CF9AE}" pid="5" name="_NewReviewCycle">
    <vt:lpwstr/>
  </property>
  <property fmtid="{D5CDD505-2E9C-101B-9397-08002B2CF9AE}" pid="6" name="_EmailSubject">
    <vt:lpwstr>NCID Private Motor Data Submission 2020 - Faraday Insurance</vt:lpwstr>
  </property>
  <property fmtid="{D5CDD505-2E9C-101B-9397-08002B2CF9AE}" pid="7" name="_AuthorEmail">
    <vt:lpwstr>NCID@centralbank.ie</vt:lpwstr>
  </property>
  <property fmtid="{D5CDD505-2E9C-101B-9397-08002B2CF9AE}" pid="8" name="_AuthorEmailDisplayName">
    <vt:lpwstr>NCID</vt:lpwstr>
  </property>
  <property fmtid="{D5CDD505-2E9C-101B-9397-08002B2CF9AE}" pid="9" name="_PreviousAdHocReviewCycleID">
    <vt:i4>-1952074540</vt:i4>
  </property>
  <property fmtid="{D5CDD505-2E9C-101B-9397-08002B2CF9AE}" pid="10" name="bjDocumentSecurityLabel">
    <vt:lpwstr>Unrestricted</vt:lpwstr>
  </property>
  <property fmtid="{D5CDD505-2E9C-101B-9397-08002B2CF9AE}" pid="11" name="bjLeftHeaderLabel-first">
    <vt:lpwstr>&amp;"Times New Roman,Regular"&amp;12&amp;K000000Central Bank of Ireland - UNRESTRICTED</vt:lpwstr>
  </property>
  <property fmtid="{D5CDD505-2E9C-101B-9397-08002B2CF9AE}" pid="12" name="bjLeftHeaderLabel-even">
    <vt:lpwstr>&amp;"Times New Roman,Regular"&amp;12&amp;K000000Central Bank of Ireland - UNRESTRICTED</vt:lpwstr>
  </property>
  <property fmtid="{D5CDD505-2E9C-101B-9397-08002B2CF9AE}" pid="13" name="bjLeftHeaderLabel">
    <vt:lpwstr>&amp;"Times New Roman,Regular"&amp;12&amp;K000000Central Bank of Ireland - UNRESTRICTED</vt:lpwstr>
  </property>
  <property fmtid="{D5CDD505-2E9C-101B-9397-08002B2CF9AE}" pid="14" name="_ReviewingToolsShownOnce">
    <vt:lpwstr/>
  </property>
  <property fmtid="{D5CDD505-2E9C-101B-9397-08002B2CF9AE}" pid="15" name="bjClsUserRVM">
    <vt:lpwstr>[]</vt:lpwstr>
  </property>
  <property fmtid="{D5CDD505-2E9C-101B-9397-08002B2CF9AE}" pid="16" name="ContentTypeId">
    <vt:lpwstr>0x01010024F991ABBFFA054EA465E12AB89C9489</vt:lpwstr>
  </property>
  <property fmtid="{D5CDD505-2E9C-101B-9397-08002B2CF9AE}" pid="17" name="bjDocumentLabelXML">
    <vt:lpwstr>&lt;?xml version="1.0" encoding="us-ascii"?&gt;&lt;sisl xmlns:xsi="http://www.w3.org/2001/XMLSchema-instance" xmlns:xsd="http://www.w3.org/2001/XMLSchema" sislVersion="0" policy="a586b747-2a7c-4f57-bcd1-e81df5c8c005" origin="defaultValue" xmlns="http://www.boldonj</vt:lpwstr>
  </property>
  <property fmtid="{D5CDD505-2E9C-101B-9397-08002B2CF9AE}" pid="18" name="bjDocumentLabelXML-0">
    <vt:lpwstr>ames.com/2008/01/sie/internal/label"&gt;&lt;element uid="id_classification_nonbusiness" value="" /&gt;&lt;/sisl&gt;</vt:lpwstr>
  </property>
  <property fmtid="{D5CDD505-2E9C-101B-9397-08002B2CF9AE}" pid="19" name="bjpmDocIH">
    <vt:lpwstr>IaBSIENL6Pngj9IlfhJvLMkB3t4WKZGu</vt:lpwstr>
  </property>
</Properties>
</file>